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730" windowHeight="7800"/>
  </bookViews>
  <sheets>
    <sheet name="valeurs" sheetId="1" r:id="rId1"/>
    <sheet name="calculs" sheetId="2" state="veryHidden" r:id="rId2"/>
    <sheet name="Explications" sheetId="3" r:id="rId3"/>
  </sheets>
  <definedNames>
    <definedName name="_xlnm.Print_Area" localSheetId="0">valeurs!$A$1:$BI$37</definedName>
  </definedNames>
  <calcPr calcId="125725"/>
</workbook>
</file>

<file path=xl/calcChain.xml><?xml version="1.0" encoding="utf-8"?>
<calcChain xmlns="http://schemas.openxmlformats.org/spreadsheetml/2006/main">
  <c r="AY15" i="1"/>
  <c r="AY16"/>
  <c r="AY17"/>
  <c r="AY18"/>
  <c r="AY19"/>
  <c r="AY20"/>
  <c r="AY21"/>
  <c r="AY22"/>
  <c r="AY23"/>
  <c r="AY24"/>
  <c r="AY25"/>
  <c r="AY26"/>
  <c r="AY27"/>
  <c r="AY28"/>
  <c r="AY14"/>
  <c r="AV15"/>
  <c r="AV16"/>
  <c r="AV17"/>
  <c r="AV18"/>
  <c r="AV19"/>
  <c r="AV20"/>
  <c r="AV21"/>
  <c r="AV22"/>
  <c r="AV23"/>
  <c r="AV24"/>
  <c r="AV25"/>
  <c r="AV26"/>
  <c r="AV27"/>
  <c r="AV28"/>
  <c r="AV14"/>
  <c r="H8"/>
  <c r="H6"/>
  <c r="Z37"/>
  <c r="AY32" l="1"/>
  <c r="P14"/>
  <c r="P15"/>
  <c r="P16"/>
  <c r="P17"/>
  <c r="P18"/>
  <c r="P19"/>
  <c r="P20"/>
  <c r="P21"/>
  <c r="P22"/>
  <c r="P23"/>
  <c r="P24"/>
  <c r="P25"/>
  <c r="P26"/>
  <c r="P27"/>
  <c r="P28"/>
  <c r="P29"/>
  <c r="P30"/>
  <c r="P31"/>
  <c r="P32"/>
  <c r="P33"/>
  <c r="P34"/>
  <c r="P35"/>
  <c r="P36"/>
  <c r="P13"/>
  <c r="AI32"/>
  <c r="N37"/>
  <c r="L37"/>
  <c r="L8" s="1"/>
  <c r="C5" i="2"/>
  <c r="C6"/>
  <c r="C7"/>
  <c r="C8"/>
  <c r="D8" s="1"/>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4"/>
  <c r="B5"/>
  <c r="B6"/>
  <c r="B7"/>
  <c r="B8"/>
  <c r="P8" s="1"/>
  <c r="B9"/>
  <c r="P9" s="1"/>
  <c r="B10"/>
  <c r="P10" s="1"/>
  <c r="B11"/>
  <c r="P11" s="1"/>
  <c r="B12"/>
  <c r="P12" s="1"/>
  <c r="B13"/>
  <c r="P13" s="1"/>
  <c r="B14"/>
  <c r="P14" s="1"/>
  <c r="B15"/>
  <c r="P15" s="1"/>
  <c r="B16"/>
  <c r="P16" s="1"/>
  <c r="B17"/>
  <c r="P17" s="1"/>
  <c r="B18"/>
  <c r="P18" s="1"/>
  <c r="B19"/>
  <c r="P19" s="1"/>
  <c r="B20"/>
  <c r="P20" s="1"/>
  <c r="B21"/>
  <c r="P21" s="1"/>
  <c r="B22"/>
  <c r="P22" s="1"/>
  <c r="B23"/>
  <c r="P23" s="1"/>
  <c r="B24"/>
  <c r="P24" s="1"/>
  <c r="B25"/>
  <c r="P25" s="1"/>
  <c r="B26"/>
  <c r="P26" s="1"/>
  <c r="B27"/>
  <c r="P27" s="1"/>
  <c r="B4"/>
  <c r="A5"/>
  <c r="A6"/>
  <c r="A7"/>
  <c r="A8"/>
  <c r="A9"/>
  <c r="A10"/>
  <c r="A11"/>
  <c r="A12"/>
  <c r="A13"/>
  <c r="A14"/>
  <c r="A15"/>
  <c r="A16"/>
  <c r="A17"/>
  <c r="A18"/>
  <c r="A19"/>
  <c r="A20"/>
  <c r="A21"/>
  <c r="A22"/>
  <c r="A23"/>
  <c r="A24"/>
  <c r="A25"/>
  <c r="A26"/>
  <c r="A27"/>
  <c r="A4"/>
  <c r="Q7" i="1"/>
  <c r="AF9" l="1"/>
  <c r="AV9"/>
  <c r="D7" i="2"/>
  <c r="Z8" i="1"/>
  <c r="O27" i="2"/>
  <c r="U27" s="1"/>
  <c r="Y27" s="1"/>
  <c r="O25"/>
  <c r="U25" s="1"/>
  <c r="O23"/>
  <c r="U23" s="1"/>
  <c r="Y23" s="1"/>
  <c r="O21"/>
  <c r="U21" s="1"/>
  <c r="O19"/>
  <c r="U19" s="1"/>
  <c r="Y19" s="1"/>
  <c r="O17"/>
  <c r="U17" s="1"/>
  <c r="O15"/>
  <c r="U15" s="1"/>
  <c r="Y15" s="1"/>
  <c r="O13"/>
  <c r="U13" s="1"/>
  <c r="O11"/>
  <c r="U11" s="1"/>
  <c r="Y11" s="1"/>
  <c r="O9"/>
  <c r="U9" s="1"/>
  <c r="O26"/>
  <c r="Q26" s="1"/>
  <c r="O24"/>
  <c r="U24" s="1"/>
  <c r="O22"/>
  <c r="O20"/>
  <c r="U20" s="1"/>
  <c r="O18"/>
  <c r="Q18" s="1"/>
  <c r="O16"/>
  <c r="U16" s="1"/>
  <c r="O14"/>
  <c r="Q14" s="1"/>
  <c r="O12"/>
  <c r="U12" s="1"/>
  <c r="O10"/>
  <c r="Q10" s="1"/>
  <c r="O8"/>
  <c r="U8" s="1"/>
  <c r="M8" i="1"/>
  <c r="V24" i="2"/>
  <c r="AB24" s="1"/>
  <c r="V16"/>
  <c r="AB16" s="1"/>
  <c r="V12"/>
  <c r="AB12" s="1"/>
  <c r="V25"/>
  <c r="AB25" s="1"/>
  <c r="V21"/>
  <c r="AB21" s="1"/>
  <c r="V17"/>
  <c r="AB17" s="1"/>
  <c r="V13"/>
  <c r="AB13" s="1"/>
  <c r="V9"/>
  <c r="AB9" s="1"/>
  <c r="V20"/>
  <c r="AB20" s="1"/>
  <c r="V8"/>
  <c r="AB8" s="1"/>
  <c r="V22"/>
  <c r="AB22" s="1"/>
  <c r="V14"/>
  <c r="AB14" s="1"/>
  <c r="V26"/>
  <c r="AB26" s="1"/>
  <c r="V18"/>
  <c r="AB18" s="1"/>
  <c r="V10"/>
  <c r="AB10" s="1"/>
  <c r="E7"/>
  <c r="F7" s="1"/>
  <c r="G7" s="1"/>
  <c r="D6"/>
  <c r="E23"/>
  <c r="F23" s="1"/>
  <c r="G23" s="1"/>
  <c r="I23" s="1"/>
  <c r="D4"/>
  <c r="E27"/>
  <c r="F27" s="1"/>
  <c r="G27" s="1"/>
  <c r="I27" s="1"/>
  <c r="E11"/>
  <c r="F11" s="1"/>
  <c r="G11" s="1"/>
  <c r="I11" s="1"/>
  <c r="D5"/>
  <c r="E15"/>
  <c r="F15" s="1"/>
  <c r="G15" s="1"/>
  <c r="I15" s="1"/>
  <c r="E19"/>
  <c r="F19" s="1"/>
  <c r="G19" s="1"/>
  <c r="I19" s="1"/>
  <c r="E24"/>
  <c r="F24" s="1"/>
  <c r="G24" s="1"/>
  <c r="I24" s="1"/>
  <c r="E20"/>
  <c r="F20" s="1"/>
  <c r="G20" s="1"/>
  <c r="K20" s="1"/>
  <c r="E16"/>
  <c r="F16" s="1"/>
  <c r="G16" s="1"/>
  <c r="I16" s="1"/>
  <c r="E12"/>
  <c r="F12" s="1"/>
  <c r="G12" s="1"/>
  <c r="I12" s="1"/>
  <c r="E8"/>
  <c r="F8" s="1"/>
  <c r="G8" s="1"/>
  <c r="I8" s="1"/>
  <c r="E25"/>
  <c r="F25" s="1"/>
  <c r="G25" s="1"/>
  <c r="I25" s="1"/>
  <c r="E21"/>
  <c r="F21" s="1"/>
  <c r="G21" s="1"/>
  <c r="I21" s="1"/>
  <c r="E17"/>
  <c r="F17" s="1"/>
  <c r="G17" s="1"/>
  <c r="I17" s="1"/>
  <c r="E13"/>
  <c r="F13" s="1"/>
  <c r="G13" s="1"/>
  <c r="K13" s="1"/>
  <c r="E9"/>
  <c r="F9" s="1"/>
  <c r="G9" s="1"/>
  <c r="I9" s="1"/>
  <c r="E26"/>
  <c r="F26" s="1"/>
  <c r="G26" s="1"/>
  <c r="I26" s="1"/>
  <c r="E22"/>
  <c r="F22" s="1"/>
  <c r="G22" s="1"/>
  <c r="K22" s="1"/>
  <c r="E18"/>
  <c r="F18" s="1"/>
  <c r="G18" s="1"/>
  <c r="I18" s="1"/>
  <c r="E14"/>
  <c r="F14" s="1"/>
  <c r="G14" s="1"/>
  <c r="I14" s="1"/>
  <c r="E10"/>
  <c r="F10" s="1"/>
  <c r="G10" s="1"/>
  <c r="K10" s="1"/>
  <c r="E5"/>
  <c r="F5" s="1"/>
  <c r="G5" s="1"/>
  <c r="E6"/>
  <c r="F6" s="1"/>
  <c r="G6" s="1"/>
  <c r="E4"/>
  <c r="F4" s="1"/>
  <c r="C29"/>
  <c r="B29"/>
  <c r="K15" l="1"/>
  <c r="K12"/>
  <c r="K26"/>
  <c r="K24"/>
  <c r="K8"/>
  <c r="K14"/>
  <c r="K23"/>
  <c r="K21"/>
  <c r="K27"/>
  <c r="K11"/>
  <c r="D29"/>
  <c r="I13"/>
  <c r="K16"/>
  <c r="I22"/>
  <c r="K18"/>
  <c r="I20"/>
  <c r="K19"/>
  <c r="Y17"/>
  <c r="Y20"/>
  <c r="Y13"/>
  <c r="Y16"/>
  <c r="Y9"/>
  <c r="Y25"/>
  <c r="Y12"/>
  <c r="Y21"/>
  <c r="Y8"/>
  <c r="Y24"/>
  <c r="S22"/>
  <c r="U22"/>
  <c r="Q23"/>
  <c r="T23" s="1"/>
  <c r="V23"/>
  <c r="S14"/>
  <c r="U14"/>
  <c r="Q15"/>
  <c r="R15" s="1"/>
  <c r="V15"/>
  <c r="S10"/>
  <c r="U10"/>
  <c r="S26"/>
  <c r="U26"/>
  <c r="Q11"/>
  <c r="R11" s="1"/>
  <c r="V11"/>
  <c r="Q27"/>
  <c r="R27" s="1"/>
  <c r="V27"/>
  <c r="Q22"/>
  <c r="R22" s="1"/>
  <c r="S18"/>
  <c r="U18"/>
  <c r="Q19"/>
  <c r="T19" s="1"/>
  <c r="V19"/>
  <c r="K17"/>
  <c r="K9"/>
  <c r="K25"/>
  <c r="S23"/>
  <c r="S15"/>
  <c r="Q20"/>
  <c r="S20"/>
  <c r="R14"/>
  <c r="T14"/>
  <c r="Q13"/>
  <c r="S13"/>
  <c r="Q16"/>
  <c r="S16"/>
  <c r="F29"/>
  <c r="S11"/>
  <c r="S27"/>
  <c r="R26"/>
  <c r="T26"/>
  <c r="Q9"/>
  <c r="S9"/>
  <c r="Q25"/>
  <c r="S25"/>
  <c r="Q12"/>
  <c r="S12"/>
  <c r="R10"/>
  <c r="T10"/>
  <c r="Q21"/>
  <c r="S21"/>
  <c r="Q8"/>
  <c r="S8"/>
  <c r="Q24"/>
  <c r="S24"/>
  <c r="S19"/>
  <c r="R18"/>
  <c r="T18"/>
  <c r="Q17"/>
  <c r="S17"/>
  <c r="E29"/>
  <c r="G4"/>
  <c r="I10"/>
  <c r="O6" l="1"/>
  <c r="O7"/>
  <c r="I6"/>
  <c r="H4"/>
  <c r="AH17"/>
  <c r="AG17"/>
  <c r="AH18"/>
  <c r="AG18"/>
  <c r="AH25"/>
  <c r="AG25"/>
  <c r="AH26"/>
  <c r="AG26"/>
  <c r="AH24"/>
  <c r="AG24"/>
  <c r="AH21"/>
  <c r="AG21"/>
  <c r="AH12"/>
  <c r="AG12"/>
  <c r="AH9"/>
  <c r="AG9"/>
  <c r="AH27"/>
  <c r="AG27"/>
  <c r="AH23"/>
  <c r="AG23"/>
  <c r="AH10"/>
  <c r="AG10"/>
  <c r="AG14"/>
  <c r="AH14"/>
  <c r="AH22"/>
  <c r="AG22"/>
  <c r="AH19"/>
  <c r="AG19"/>
  <c r="AH16"/>
  <c r="AG16"/>
  <c r="AH15"/>
  <c r="AG15"/>
  <c r="AH8"/>
  <c r="AG8"/>
  <c r="AH11"/>
  <c r="AG11"/>
  <c r="AH13"/>
  <c r="AG13"/>
  <c r="AH20"/>
  <c r="AG20"/>
  <c r="I7"/>
  <c r="H25"/>
  <c r="G29"/>
  <c r="H18"/>
  <c r="H5"/>
  <c r="T22"/>
  <c r="T11"/>
  <c r="R23"/>
  <c r="AB15"/>
  <c r="H14"/>
  <c r="AB27"/>
  <c r="AB23"/>
  <c r="AB19"/>
  <c r="L2"/>
  <c r="L19" s="1"/>
  <c r="M19" s="1"/>
  <c r="AB11"/>
  <c r="H13"/>
  <c r="R19"/>
  <c r="T15"/>
  <c r="T27"/>
  <c r="Y26"/>
  <c r="Y10"/>
  <c r="Y14"/>
  <c r="Y22"/>
  <c r="Y18"/>
  <c r="R24"/>
  <c r="T24"/>
  <c r="R25"/>
  <c r="T25"/>
  <c r="R17"/>
  <c r="T17"/>
  <c r="H22"/>
  <c r="H21"/>
  <c r="I5"/>
  <c r="R21"/>
  <c r="T21"/>
  <c r="R8"/>
  <c r="T8"/>
  <c r="R12"/>
  <c r="T12"/>
  <c r="R9"/>
  <c r="T9"/>
  <c r="R16"/>
  <c r="T16"/>
  <c r="R13"/>
  <c r="T13"/>
  <c r="R20"/>
  <c r="T20"/>
  <c r="H20"/>
  <c r="H19"/>
  <c r="H16"/>
  <c r="H11"/>
  <c r="H17"/>
  <c r="H23"/>
  <c r="H12"/>
  <c r="H8"/>
  <c r="H7"/>
  <c r="H15"/>
  <c r="H26"/>
  <c r="H24"/>
  <c r="H9"/>
  <c r="H27"/>
  <c r="H6"/>
  <c r="H10"/>
  <c r="I4"/>
  <c r="K5" l="1"/>
  <c r="L5" s="1"/>
  <c r="M5" s="1"/>
  <c r="L18"/>
  <c r="M18" s="1"/>
  <c r="K4"/>
  <c r="L4" s="1"/>
  <c r="M4" s="1"/>
  <c r="L12"/>
  <c r="M12" s="1"/>
  <c r="L23"/>
  <c r="M23" s="1"/>
  <c r="L13"/>
  <c r="M13" s="1"/>
  <c r="L11"/>
  <c r="M11" s="1"/>
  <c r="L22"/>
  <c r="M22" s="1"/>
  <c r="L24"/>
  <c r="M24" s="1"/>
  <c r="L17"/>
  <c r="M17" s="1"/>
  <c r="L8"/>
  <c r="M8" s="1"/>
  <c r="L27"/>
  <c r="M27" s="1"/>
  <c r="L16"/>
  <c r="M16" s="1"/>
  <c r="L14"/>
  <c r="M14" s="1"/>
  <c r="L20"/>
  <c r="M20" s="1"/>
  <c r="L25"/>
  <c r="M25" s="1"/>
  <c r="L26"/>
  <c r="M26" s="1"/>
  <c r="L9"/>
  <c r="M9" s="1"/>
  <c r="L10"/>
  <c r="M10" s="1"/>
  <c r="L15"/>
  <c r="M15" s="1"/>
  <c r="L21"/>
  <c r="M21" s="1"/>
  <c r="K7"/>
  <c r="L7" s="1"/>
  <c r="M7" s="1"/>
  <c r="K6"/>
  <c r="L6" s="1"/>
  <c r="M6" s="1"/>
  <c r="M29" l="1"/>
  <c r="L29"/>
  <c r="AC8" i="1" l="1"/>
  <c r="P4" i="2" s="1"/>
  <c r="O5"/>
  <c r="O4"/>
  <c r="P7" l="1"/>
  <c r="Q7" s="1"/>
  <c r="P5"/>
  <c r="S5" s="1"/>
  <c r="P6"/>
  <c r="O29"/>
  <c r="S4"/>
  <c r="Q4"/>
  <c r="AC18" l="1"/>
  <c r="AC9"/>
  <c r="AC13"/>
  <c r="AC17"/>
  <c r="AC21"/>
  <c r="AC25"/>
  <c r="AC8"/>
  <c r="AC12"/>
  <c r="AC16"/>
  <c r="AC20"/>
  <c r="AC24"/>
  <c r="AC11"/>
  <c r="AC15"/>
  <c r="AC19"/>
  <c r="AC23"/>
  <c r="AC27"/>
  <c r="AC10"/>
  <c r="AC14"/>
  <c r="AC22"/>
  <c r="AC26"/>
  <c r="S7"/>
  <c r="AH7" s="1"/>
  <c r="Q5"/>
  <c r="R5" s="1"/>
  <c r="V5" s="1"/>
  <c r="AG5"/>
  <c r="AH5"/>
  <c r="AH4"/>
  <c r="AG4"/>
  <c r="S6"/>
  <c r="Q6"/>
  <c r="P29"/>
  <c r="R7"/>
  <c r="T7" s="1"/>
  <c r="R4"/>
  <c r="U4" s="1"/>
  <c r="AG7" l="1"/>
  <c r="S29"/>
  <c r="Q29"/>
  <c r="U7"/>
  <c r="T5"/>
  <c r="U5"/>
  <c r="V4"/>
  <c r="V7"/>
  <c r="AH6"/>
  <c r="AH29" s="1"/>
  <c r="AG6"/>
  <c r="R6"/>
  <c r="T6" s="1"/>
  <c r="T4"/>
  <c r="AG29" l="1"/>
  <c r="Q6" i="1" s="1"/>
  <c r="U6" i="2"/>
  <c r="W6" s="1"/>
  <c r="R29"/>
  <c r="AC2" s="1"/>
  <c r="T29"/>
  <c r="V6"/>
  <c r="Z20" s="1"/>
  <c r="Z5" l="1"/>
  <c r="Z27"/>
  <c r="Z11"/>
  <c r="Z9"/>
  <c r="Z4"/>
  <c r="Z12"/>
  <c r="Z13"/>
  <c r="Z6"/>
  <c r="Z15"/>
  <c r="Z17"/>
  <c r="Z10"/>
  <c r="Z16"/>
  <c r="Z22"/>
  <c r="Z23"/>
  <c r="Z7"/>
  <c r="Z26"/>
  <c r="Z24"/>
  <c r="Z8"/>
  <c r="Z21"/>
  <c r="Z14"/>
  <c r="Z19"/>
  <c r="Z25"/>
  <c r="Z18"/>
  <c r="W22"/>
  <c r="W11"/>
  <c r="W27"/>
  <c r="W16"/>
  <c r="W24"/>
  <c r="W23"/>
  <c r="W19"/>
  <c r="W17"/>
  <c r="W9"/>
  <c r="W25"/>
  <c r="W26"/>
  <c r="W18"/>
  <c r="W21"/>
  <c r="W14"/>
  <c r="W5"/>
  <c r="W8"/>
  <c r="W7"/>
  <c r="W13"/>
  <c r="W10"/>
  <c r="W4"/>
  <c r="W20"/>
  <c r="W12"/>
  <c r="W15"/>
  <c r="Q8" i="1"/>
  <c r="AA13"/>
  <c r="AB29"/>
  <c r="AA14"/>
  <c r="AA15"/>
  <c r="AA16"/>
  <c r="AA17"/>
  <c r="AA19"/>
  <c r="AA20"/>
  <c r="AA21"/>
  <c r="AA22"/>
  <c r="AA23"/>
  <c r="AA24"/>
  <c r="AA25"/>
  <c r="AA27"/>
  <c r="AA29"/>
  <c r="AA30"/>
  <c r="AA32"/>
  <c r="AA34"/>
  <c r="AA36"/>
  <c r="AB8"/>
  <c r="AB13"/>
  <c r="AB14"/>
  <c r="AB15"/>
  <c r="AB16"/>
  <c r="AB17"/>
  <c r="AB18"/>
  <c r="AB19"/>
  <c r="AB20"/>
  <c r="AB21"/>
  <c r="AB22"/>
  <c r="AB23"/>
  <c r="AB24"/>
  <c r="AB25"/>
  <c r="AB26"/>
  <c r="AB27"/>
  <c r="AB28"/>
  <c r="AB30"/>
  <c r="AB31"/>
  <c r="AB32"/>
  <c r="AB33"/>
  <c r="AB34"/>
  <c r="AB35"/>
  <c r="AB36"/>
  <c r="AA18"/>
  <c r="AA26"/>
  <c r="AA28"/>
  <c r="AA31"/>
  <c r="AA33"/>
  <c r="AA35"/>
  <c r="AD5"/>
  <c r="AD6" s="1"/>
  <c r="U5"/>
  <c r="Y8"/>
  <c r="P12"/>
  <c r="U6"/>
  <c r="Y7" i="2" l="1"/>
  <c r="AC7" s="1"/>
  <c r="Y4"/>
  <c r="AC4" s="1"/>
  <c r="Y5"/>
  <c r="AC5" s="1"/>
  <c r="Y6"/>
  <c r="AC6" s="1"/>
  <c r="AB5"/>
  <c r="AB7"/>
  <c r="AB4"/>
  <c r="AB6"/>
  <c r="AA37" i="1"/>
  <c r="AB37"/>
  <c r="AC30" i="2" l="1"/>
  <c r="AC29"/>
  <c r="AD8" l="1"/>
  <c r="AE8" s="1"/>
  <c r="AF8" s="1"/>
  <c r="AD12"/>
  <c r="AE12" s="1"/>
  <c r="AF12" s="1"/>
  <c r="AD16"/>
  <c r="AE16" s="1"/>
  <c r="AF16" s="1"/>
  <c r="AD20"/>
  <c r="AE20" s="1"/>
  <c r="AF20" s="1"/>
  <c r="AD24"/>
  <c r="AE24" s="1"/>
  <c r="AF24" s="1"/>
  <c r="AD4"/>
  <c r="AD14"/>
  <c r="AE14" s="1"/>
  <c r="AF14" s="1"/>
  <c r="AD9"/>
  <c r="AE9" s="1"/>
  <c r="AF9" s="1"/>
  <c r="AD17"/>
  <c r="AE17" s="1"/>
  <c r="AF17" s="1"/>
  <c r="AD25"/>
  <c r="AE25" s="1"/>
  <c r="AF25" s="1"/>
  <c r="AD7"/>
  <c r="AE7" s="1"/>
  <c r="AF7" s="1"/>
  <c r="AD11"/>
  <c r="AE11" s="1"/>
  <c r="AF11" s="1"/>
  <c r="AD15"/>
  <c r="AE15" s="1"/>
  <c r="AF15" s="1"/>
  <c r="AD19"/>
  <c r="AE19" s="1"/>
  <c r="AF19" s="1"/>
  <c r="AD23"/>
  <c r="AE23" s="1"/>
  <c r="AF23" s="1"/>
  <c r="AD27"/>
  <c r="AE27" s="1"/>
  <c r="AF27" s="1"/>
  <c r="AD6"/>
  <c r="AE6" s="1"/>
  <c r="AF6" s="1"/>
  <c r="AD10"/>
  <c r="AE10" s="1"/>
  <c r="AF10" s="1"/>
  <c r="AD18"/>
  <c r="AE18" s="1"/>
  <c r="AF18" s="1"/>
  <c r="AD22"/>
  <c r="AE22" s="1"/>
  <c r="AF22" s="1"/>
  <c r="AD26"/>
  <c r="AE26" s="1"/>
  <c r="AF26" s="1"/>
  <c r="AD5"/>
  <c r="AE5" s="1"/>
  <c r="AF5" s="1"/>
  <c r="AD13"/>
  <c r="AE13" s="1"/>
  <c r="AF13" s="1"/>
  <c r="AD21"/>
  <c r="AE21" s="1"/>
  <c r="AF21" s="1"/>
  <c r="AD29" l="1"/>
  <c r="AD30"/>
  <c r="AE4"/>
  <c r="AF4" l="1"/>
  <c r="AF29" s="1"/>
  <c r="AE29"/>
  <c r="AC21" i="1" l="1"/>
  <c r="AD21" s="1"/>
  <c r="AC28"/>
  <c r="AD28" s="1"/>
  <c r="AC35"/>
  <c r="AD35" s="1"/>
  <c r="AC17"/>
  <c r="AD17" s="1"/>
  <c r="AC24"/>
  <c r="AD24" s="1"/>
  <c r="AC31"/>
  <c r="AD31" s="1"/>
  <c r="AC30"/>
  <c r="AD30" s="1"/>
  <c r="AC13"/>
  <c r="AC19"/>
  <c r="AD19" s="1"/>
  <c r="AC33"/>
  <c r="AD33" s="1"/>
  <c r="AC22"/>
  <c r="AD22" s="1"/>
  <c r="AC14"/>
  <c r="AD14" s="1"/>
  <c r="AC20"/>
  <c r="AD20" s="1"/>
  <c r="AC27"/>
  <c r="AD27" s="1"/>
  <c r="AC34"/>
  <c r="AD34" s="1"/>
  <c r="AC16"/>
  <c r="AD16" s="1"/>
  <c r="AC23"/>
  <c r="AD23" s="1"/>
  <c r="AC26"/>
  <c r="AD26" s="1"/>
  <c r="AC15"/>
  <c r="AD15" s="1"/>
  <c r="AC29"/>
  <c r="AD29" s="1"/>
  <c r="AC36"/>
  <c r="AD36" s="1"/>
  <c r="AC18"/>
  <c r="AD18" s="1"/>
  <c r="AC25"/>
  <c r="AD25" s="1"/>
  <c r="AC32"/>
  <c r="AD32" s="1"/>
  <c r="AD13" l="1"/>
  <c r="AD37" s="1"/>
  <c r="AC37"/>
</calcChain>
</file>

<file path=xl/comments1.xml><?xml version="1.0" encoding="utf-8"?>
<comments xmlns="http://schemas.openxmlformats.org/spreadsheetml/2006/main">
  <authors>
    <author>DELVAUX Pascal</author>
  </authors>
  <commentList>
    <comment ref="G5" authorId="0">
      <text>
        <r>
          <rPr>
            <b/>
            <sz val="8"/>
            <color indexed="81"/>
            <rFont val="Tahoma"/>
            <family val="2"/>
          </rPr>
          <t>Nom de la commune</t>
        </r>
        <r>
          <rPr>
            <sz val="8"/>
            <color indexed="81"/>
            <rFont val="Tahoma"/>
            <family val="2"/>
          </rPr>
          <t xml:space="preserve">
Choisir le nom de la commune dans la liste déroulante classée alphabétiquement lors de la sélection de la cellule blanche.</t>
        </r>
      </text>
    </comment>
    <comment ref="G6" authorId="0">
      <text>
        <r>
          <rPr>
            <b/>
            <sz val="8"/>
            <color indexed="81"/>
            <rFont val="Tahoma"/>
            <family val="2"/>
          </rPr>
          <t>Chiffre de population</t>
        </r>
        <r>
          <rPr>
            <sz val="8"/>
            <color indexed="81"/>
            <rFont val="Tahoma"/>
            <family val="2"/>
          </rPr>
          <t xml:space="preserve">
Le chiffre de population de référence : publication au moniteur du 04/05/2012.  Cette valeur s'indique automatiquement à la sélection de la commune.</t>
        </r>
      </text>
    </comment>
    <comment ref="G7" authorId="0">
      <text>
        <r>
          <rPr>
            <b/>
            <sz val="8"/>
            <color indexed="81"/>
            <rFont val="Tahoma"/>
            <family val="2"/>
          </rPr>
          <t>Y-a-t'il un pacte de majorité?</t>
        </r>
        <r>
          <rPr>
            <sz val="8"/>
            <color indexed="81"/>
            <rFont val="Tahoma"/>
            <family val="2"/>
          </rPr>
          <t xml:space="preserve">
Sélectionner "oui" ou "non avec la liste déroulante.</t>
        </r>
      </text>
    </comment>
    <comment ref="Q7" authorId="0">
      <text>
        <r>
          <rPr>
            <b/>
            <sz val="8"/>
            <color indexed="81"/>
            <rFont val="Tahoma"/>
            <family val="2"/>
          </rPr>
          <t>Nombre de sièges prévus pour la commune</t>
        </r>
        <r>
          <rPr>
            <sz val="8"/>
            <color indexed="81"/>
            <rFont val="Tahoma"/>
            <family val="2"/>
          </rPr>
          <t xml:space="preserve">
Autocalculé.  Donne le nombre de sièges pour la commune en fonction du critère de population:
Pop.  &lt;= 15000 hab.  ---&gt; 9 membres
Pop.  15001 - 50000 hab. ---&gt; 11 membres
Pop.  50001 - 150000 hab. ---&gt; 13 membres
Pop.  &gt; 150000 hab. ---&gt; 15 membres.</t>
        </r>
      </text>
    </comment>
    <comment ref="K8" authorId="0">
      <text>
        <r>
          <rPr>
            <b/>
            <sz val="8"/>
            <color indexed="81"/>
            <rFont val="Tahoma"/>
            <family val="2"/>
          </rPr>
          <t>Nombre de sièges de conseillers communaux?</t>
        </r>
        <r>
          <rPr>
            <sz val="8"/>
            <color indexed="81"/>
            <rFont val="Tahoma"/>
            <family val="2"/>
          </rPr>
          <t xml:space="preserve">
Le nombre de sièges pour la commune.   A droite s'indique le total (vérification) de sièges renseignés ci-dessous par listes représentées.</t>
        </r>
      </text>
    </comment>
    <comment ref="Q8" authorId="0">
      <text>
        <r>
          <rPr>
            <b/>
            <sz val="8"/>
            <color indexed="81"/>
            <rFont val="Tahoma"/>
            <family val="2"/>
          </rPr>
          <t>Sièges résiduels à attribuer</t>
        </r>
        <r>
          <rPr>
            <sz val="8"/>
            <color indexed="81"/>
            <rFont val="Tahoma"/>
            <family val="2"/>
          </rPr>
          <t xml:space="preserve">
Le cas échéant, le nombre de sièges résiduels à attribuer selon les méthodes 1 ou 2.</t>
        </r>
      </text>
    </comment>
    <comment ref="E12" authorId="0">
      <text>
        <r>
          <rPr>
            <b/>
            <sz val="8"/>
            <color indexed="81"/>
            <rFont val="Tahoma"/>
            <family val="2"/>
          </rPr>
          <t>Listes en présence:</t>
        </r>
        <r>
          <rPr>
            <sz val="8"/>
            <color indexed="81"/>
            <rFont val="Tahoma"/>
            <family val="2"/>
          </rPr>
          <t xml:space="preserve">
Renseignez les listes présentes aux élections dans votre commune.  Une ligne par liste.</t>
        </r>
      </text>
    </comment>
    <comment ref="L12" authorId="0">
      <text>
        <r>
          <rPr>
            <b/>
            <sz val="8"/>
            <color indexed="81"/>
            <rFont val="Tahoma"/>
            <family val="2"/>
          </rPr>
          <t>Nombre de sièges obtenus par listes:</t>
        </r>
        <r>
          <rPr>
            <sz val="8"/>
            <color indexed="81"/>
            <rFont val="Tahoma"/>
            <family val="2"/>
          </rPr>
          <t xml:space="preserve">
Pour chaque liste renseignée, indiquez le nombre de sièges obtenus au Conseil Communal.</t>
        </r>
      </text>
    </comment>
    <comment ref="N12" authorId="0">
      <text>
        <r>
          <rPr>
            <b/>
            <sz val="8"/>
            <color indexed="81"/>
            <rFont val="Tahoma"/>
            <family val="2"/>
          </rPr>
          <t>La Liste renseignée fait-elle partie d'un pacte de majorité?</t>
        </r>
        <r>
          <rPr>
            <sz val="8"/>
            <color indexed="81"/>
            <rFont val="Tahoma"/>
            <family val="2"/>
          </rPr>
          <t xml:space="preserve">
Indiquez si la liste renseignée sur chaque ligne fait partie d'un pacte de majorité.  Réponse "</t>
        </r>
        <r>
          <rPr>
            <b/>
            <sz val="8"/>
            <color indexed="81"/>
            <rFont val="Tahoma"/>
            <family val="2"/>
          </rPr>
          <t>oui</t>
        </r>
        <r>
          <rPr>
            <sz val="8"/>
            <color indexed="81"/>
            <rFont val="Tahoma"/>
            <family val="2"/>
          </rPr>
          <t>" ou "</t>
        </r>
        <r>
          <rPr>
            <b/>
            <sz val="8"/>
            <color indexed="81"/>
            <rFont val="Tahoma"/>
            <family val="2"/>
          </rPr>
          <t>non</t>
        </r>
        <r>
          <rPr>
            <sz val="8"/>
            <color indexed="81"/>
            <rFont val="Tahoma"/>
            <family val="2"/>
          </rPr>
          <t>".  Sélection possible par la liste déroulante.</t>
        </r>
      </text>
    </comment>
    <comment ref="Z12" authorId="0">
      <text>
        <r>
          <rPr>
            <b/>
            <sz val="8"/>
            <color indexed="81"/>
            <rFont val="Tahoma"/>
            <family val="2"/>
          </rPr>
          <t xml:space="preserve">Simulations, propositions:
</t>
        </r>
        <r>
          <rPr>
            <sz val="8"/>
            <color indexed="81"/>
            <rFont val="Tahoma"/>
            <family val="2"/>
          </rPr>
          <t xml:space="preserve">
Dans cette colonne vous pouvez indiquer vos simulations en nombre de sièges par listes ou vos propositions.  Elles ne sont pas prises en compte dans les calculs mais cette fonction peut vous aider.</t>
        </r>
      </text>
    </comment>
    <comment ref="AA12" authorId="0">
      <text>
        <r>
          <rPr>
            <b/>
            <sz val="8"/>
            <color indexed="81"/>
            <rFont val="Tahoma"/>
            <family val="2"/>
          </rPr>
          <t>Sièges unitaires</t>
        </r>
        <r>
          <rPr>
            <sz val="8"/>
            <color indexed="81"/>
            <rFont val="Tahoma"/>
            <family val="2"/>
          </rPr>
          <t xml:space="preserve">
Valeurs </t>
        </r>
        <r>
          <rPr>
            <u/>
            <sz val="8"/>
            <color indexed="81"/>
            <rFont val="Tahoma"/>
            <family val="2"/>
          </rPr>
          <t>entières</t>
        </r>
        <r>
          <rPr>
            <sz val="8"/>
            <color indexed="81"/>
            <rFont val="Tahoma"/>
            <family val="2"/>
          </rPr>
          <t xml:space="preserve"> de la règle de répartition proportionnelle.</t>
        </r>
      </text>
    </comment>
    <comment ref="AB12" authorId="0">
      <text>
        <r>
          <rPr>
            <b/>
            <sz val="8"/>
            <color indexed="81"/>
            <rFont val="Tahoma"/>
            <family val="2"/>
          </rPr>
          <t>Sièges décimaux</t>
        </r>
        <r>
          <rPr>
            <sz val="8"/>
            <color indexed="81"/>
            <rFont val="Tahoma"/>
            <family val="2"/>
          </rPr>
          <t xml:space="preserve">
Partie </t>
        </r>
        <r>
          <rPr>
            <u/>
            <sz val="8"/>
            <color indexed="81"/>
            <rFont val="Tahoma"/>
            <family val="2"/>
          </rPr>
          <t>fractionnaire</t>
        </r>
        <r>
          <rPr>
            <sz val="8"/>
            <color indexed="81"/>
            <rFont val="Tahoma"/>
            <family val="2"/>
          </rPr>
          <t xml:space="preserve"> des sièges répartis proportionnellement.</t>
        </r>
      </text>
    </comment>
    <comment ref="AC12" authorId="0">
      <text>
        <r>
          <rPr>
            <b/>
            <sz val="8"/>
            <color indexed="81"/>
            <rFont val="Tahoma"/>
            <family val="2"/>
          </rPr>
          <t>Sièges affectés</t>
        </r>
        <r>
          <rPr>
            <sz val="8"/>
            <color indexed="81"/>
            <rFont val="Tahoma"/>
            <family val="2"/>
          </rPr>
          <t xml:space="preserve">
Répartition du solde des sièges </t>
        </r>
        <r>
          <rPr>
            <u/>
            <sz val="8"/>
            <color indexed="81"/>
            <rFont val="Tahoma"/>
            <family val="2"/>
          </rPr>
          <t>résiduels</t>
        </r>
        <r>
          <rPr>
            <sz val="8"/>
            <color indexed="81"/>
            <rFont val="Tahoma"/>
            <family val="2"/>
          </rPr>
          <t xml:space="preserve"> selon le cas par la méthode 1 ou 2.
Si la valeur "ERR" apparaît dans les cellules, elle indique un ballotage non réconciliable autrement que par un arbitrage.</t>
        </r>
      </text>
    </comment>
    <comment ref="AD12" authorId="0">
      <text>
        <r>
          <rPr>
            <b/>
            <sz val="8"/>
            <color indexed="81"/>
            <rFont val="Tahoma"/>
            <family val="2"/>
          </rPr>
          <t>Total des sièges</t>
        </r>
        <r>
          <rPr>
            <sz val="8"/>
            <color indexed="81"/>
            <rFont val="Tahoma"/>
            <family val="2"/>
          </rPr>
          <t xml:space="preserve">
Ventilation des sièges disponibles par listes.</t>
        </r>
      </text>
    </comment>
    <comment ref="AI32" authorId="0">
      <text>
        <r>
          <rPr>
            <b/>
            <sz val="8"/>
            <color indexed="81"/>
            <rFont val="Tahoma"/>
            <family val="2"/>
          </rPr>
          <t>Contrôle</t>
        </r>
        <r>
          <rPr>
            <sz val="8"/>
            <color indexed="81"/>
            <rFont val="Tahoma"/>
            <family val="2"/>
          </rPr>
          <t xml:space="preserve">
Valeur de contrôle du nombre d'enregistrements</t>
        </r>
      </text>
    </comment>
    <comment ref="AY32" authorId="0">
      <text>
        <r>
          <rPr>
            <b/>
            <sz val="8"/>
            <color indexed="81"/>
            <rFont val="Tahoma"/>
            <family val="2"/>
          </rPr>
          <t>Contrôle</t>
        </r>
        <r>
          <rPr>
            <sz val="8"/>
            <color indexed="81"/>
            <rFont val="Tahoma"/>
            <family val="2"/>
          </rPr>
          <t xml:space="preserve">
Valeur de contrôle du nombre d'enregistrements</t>
        </r>
      </text>
    </comment>
    <comment ref="L37" authorId="0">
      <text>
        <r>
          <rPr>
            <b/>
            <sz val="8"/>
            <color indexed="81"/>
            <rFont val="Tahoma"/>
            <family val="2"/>
          </rPr>
          <t>Total de sièges:</t>
        </r>
        <r>
          <rPr>
            <sz val="8"/>
            <color indexed="81"/>
            <rFont val="Tahoma"/>
            <family val="2"/>
          </rPr>
          <t xml:space="preserve">
Le </t>
        </r>
        <r>
          <rPr>
            <u/>
            <sz val="8"/>
            <color indexed="81"/>
            <rFont val="Tahoma"/>
            <family val="2"/>
          </rPr>
          <t>total</t>
        </r>
        <r>
          <rPr>
            <sz val="8"/>
            <color indexed="81"/>
            <rFont val="Tahoma"/>
            <family val="2"/>
          </rPr>
          <t xml:space="preserve"> des sièges renseignés pour chaque liste.</t>
        </r>
      </text>
    </comment>
    <comment ref="N37" authorId="0">
      <text>
        <r>
          <rPr>
            <b/>
            <sz val="8"/>
            <color indexed="81"/>
            <rFont val="Tahoma"/>
            <family val="2"/>
          </rPr>
          <t>Nombre de partenaires:</t>
        </r>
        <r>
          <rPr>
            <sz val="8"/>
            <color indexed="81"/>
            <rFont val="Tahoma"/>
            <family val="2"/>
          </rPr>
          <t xml:space="preserve">
Le nombre total de partenaires dans le pacte de majorité.</t>
        </r>
      </text>
    </comment>
    <comment ref="AA37" authorId="0">
      <text>
        <r>
          <rPr>
            <b/>
            <sz val="8"/>
            <color indexed="81"/>
            <rFont val="Tahoma"/>
            <family val="2"/>
          </rPr>
          <t>Total des sièges unitaires:</t>
        </r>
        <r>
          <rPr>
            <sz val="8"/>
            <color indexed="81"/>
            <rFont val="Tahoma"/>
            <family val="2"/>
          </rPr>
          <t xml:space="preserve">
Le total de la partie entière des sièges unitaires affectés aux diverses listes.</t>
        </r>
      </text>
    </comment>
    <comment ref="AB37" authorId="0">
      <text>
        <r>
          <rPr>
            <b/>
            <sz val="8"/>
            <color indexed="81"/>
            <rFont val="Tahoma"/>
            <family val="2"/>
          </rPr>
          <t>Non pertinent</t>
        </r>
        <r>
          <rPr>
            <sz val="8"/>
            <color indexed="81"/>
            <rFont val="Tahoma"/>
            <family val="2"/>
          </rPr>
          <t xml:space="preserve">
Valeur sommée et indicative du total de la partie fractionnaire des sièges résiduels.</t>
        </r>
      </text>
    </comment>
    <comment ref="AC37" authorId="0">
      <text>
        <r>
          <rPr>
            <b/>
            <sz val="8"/>
            <color indexed="81"/>
            <rFont val="Tahoma"/>
            <family val="2"/>
          </rPr>
          <t>Total des sièges résiduels attribués</t>
        </r>
        <r>
          <rPr>
            <sz val="8"/>
            <color indexed="81"/>
            <rFont val="Tahoma"/>
            <family val="2"/>
          </rPr>
          <t xml:space="preserve">
Le total des sièges résiduels (entiers) attribués aux listes en fonction des méthodes appropriées.</t>
        </r>
      </text>
    </comment>
    <comment ref="AD37" authorId="0">
      <text>
        <r>
          <rPr>
            <b/>
            <sz val="8"/>
            <color indexed="81"/>
            <rFont val="Tahoma"/>
            <family val="2"/>
          </rPr>
          <t>Total des sièges attribués</t>
        </r>
        <r>
          <rPr>
            <sz val="8"/>
            <color indexed="81"/>
            <rFont val="Tahoma"/>
            <family val="2"/>
          </rPr>
          <t xml:space="preserve">
Le total des sièges attribués par listes au Conseil de l'Action sociale.</t>
        </r>
      </text>
    </comment>
  </commentList>
</comments>
</file>

<file path=xl/sharedStrings.xml><?xml version="1.0" encoding="utf-8"?>
<sst xmlns="http://schemas.openxmlformats.org/spreadsheetml/2006/main" count="379" uniqueCount="359">
  <si>
    <t xml:space="preserve">Nom de la Commune : </t>
  </si>
  <si>
    <t xml:space="preserve">Chiffres population : </t>
  </si>
  <si>
    <t xml:space="preserve">Nombre de conseillers communaux : </t>
  </si>
  <si>
    <t>sièges.</t>
  </si>
  <si>
    <t>Pacte de majorité ? (oui/non) :</t>
  </si>
  <si>
    <t>Service Public de Wallonie</t>
  </si>
  <si>
    <t>CONSTITUTION DU CONSEIL COMMUNAL :</t>
  </si>
  <si>
    <t>Listes en présence :</t>
  </si>
  <si>
    <t>Pacte?</t>
  </si>
  <si>
    <t>Sièges?</t>
  </si>
  <si>
    <t>= Solde de sièges à attribuer</t>
  </si>
  <si>
    <t>Listes</t>
  </si>
  <si>
    <t>Ccomm</t>
  </si>
  <si>
    <t>Pacte</t>
  </si>
  <si>
    <t>Majorite</t>
  </si>
  <si>
    <t>NPDSieges</t>
  </si>
  <si>
    <t>NPESieges</t>
  </si>
  <si>
    <t>NPFSieges</t>
  </si>
  <si>
    <t xml:space="preserve">SOMMES :  </t>
  </si>
  <si>
    <t>NPFOrdre</t>
  </si>
  <si>
    <t>NPFMax</t>
  </si>
  <si>
    <t>GrandsVals</t>
  </si>
  <si>
    <t>Cd</t>
  </si>
  <si>
    <t>NPAttrib</t>
  </si>
  <si>
    <t>SoldeSieges</t>
  </si>
  <si>
    <t>nouvsolde</t>
  </si>
  <si>
    <t>NPTotalSieg</t>
  </si>
  <si>
    <t>= Nombre de sièges à attribuer pour le Conseil du CPAS</t>
  </si>
  <si>
    <t>PDSieges</t>
  </si>
  <si>
    <t>PDMSieges</t>
  </si>
  <si>
    <t>PDOSieges</t>
  </si>
  <si>
    <t>PESieges</t>
  </si>
  <si>
    <t>PFMSieges</t>
  </si>
  <si>
    <t>PFOSieges</t>
  </si>
  <si>
    <t>PMO</t>
  </si>
  <si>
    <t>PFSieges</t>
  </si>
  <si>
    <t>PGVM</t>
  </si>
  <si>
    <t>PGVO</t>
  </si>
  <si>
    <t>PFMOrdre</t>
  </si>
  <si>
    <t>PFOOrdre</t>
  </si>
  <si>
    <t>"O"</t>
  </si>
  <si>
    <t>Solde "O"</t>
  </si>
  <si>
    <t>PMAttrib</t>
  </si>
  <si>
    <t>POAttrib</t>
  </si>
  <si>
    <t>PTotalSieg</t>
  </si>
  <si>
    <t>PTotAttrib</t>
  </si>
  <si>
    <t>Tsieg</t>
  </si>
  <si>
    <t>Saff</t>
  </si>
  <si>
    <t>Dres</t>
  </si>
  <si>
    <t>Suni</t>
  </si>
  <si>
    <t>Soldes</t>
  </si>
  <si>
    <t>=SI($Y4&lt;=$AC$2;1;"")</t>
  </si>
  <si>
    <t>=SI($AC$29&gt;0;SI($AB4&lt;=$AC$29;1;"");"")</t>
  </si>
  <si>
    <t>CALCUL DU NOMBRE DE SIEGES AU CONSEIL CPAS :</t>
  </si>
  <si>
    <t>CANDIDATS RETENUS AU CONSEIL DE L'ACTION SOCIALE PAR LISTES :</t>
  </si>
  <si>
    <t>NOM</t>
  </si>
  <si>
    <t>PRENOM</t>
  </si>
  <si>
    <t>REGISTRE NATIONAL</t>
  </si>
  <si>
    <t>GROUPE/LISTE</t>
  </si>
  <si>
    <t>Nombres encodés :</t>
  </si>
  <si>
    <t>= Nombre de sièges au Conseil de l'Action sociale</t>
  </si>
  <si>
    <t>CheckM</t>
  </si>
  <si>
    <t>CheckO</t>
  </si>
  <si>
    <t>PREMIERE METHODE</t>
  </si>
  <si>
    <t>DEUXIEME METHODE</t>
  </si>
  <si>
    <t>BEAUVECHAIN</t>
  </si>
  <si>
    <t>CHASTRE</t>
  </si>
  <si>
    <t>CHAUMONT-GISTOUX</t>
  </si>
  <si>
    <t>COURT-SAINT-ETIENNE</t>
  </si>
  <si>
    <t>GENAPPE</t>
  </si>
  <si>
    <t>GREZ-DOICEAU</t>
  </si>
  <si>
    <t>HELECINE</t>
  </si>
  <si>
    <t>INCOURT</t>
  </si>
  <si>
    <t>ITTRE</t>
  </si>
  <si>
    <t>JODOIGNE</t>
  </si>
  <si>
    <t>LA HULPE</t>
  </si>
  <si>
    <t>LASNE</t>
  </si>
  <si>
    <t>MONT-SAINT-GUIBERT</t>
  </si>
  <si>
    <t>NIVELLES</t>
  </si>
  <si>
    <t>ORP-JAUCHE</t>
  </si>
  <si>
    <t>OTTIGNIES-LOUVAIN-LA-NEUVE</t>
  </si>
  <si>
    <t>PERWEZ</t>
  </si>
  <si>
    <t>RAMILLIES</t>
  </si>
  <si>
    <t>REBECQ</t>
  </si>
  <si>
    <t>RIXENSART</t>
  </si>
  <si>
    <t>TUBIZE</t>
  </si>
  <si>
    <t>VILLERS-LA-VILLE</t>
  </si>
  <si>
    <t>WALHAIN</t>
  </si>
  <si>
    <t>WATERLOO</t>
  </si>
  <si>
    <t>WAVRE</t>
  </si>
  <si>
    <t>ATH</t>
  </si>
  <si>
    <t>BELOEIL</t>
  </si>
  <si>
    <t>BERNISSART</t>
  </si>
  <si>
    <t>BRUGELETTE</t>
  </si>
  <si>
    <t>CHIEVRES</t>
  </si>
  <si>
    <t>ELLEZELLES</t>
  </si>
  <si>
    <t>FLOBECQ</t>
  </si>
  <si>
    <t>FRASNES-LEZ-AVAING</t>
  </si>
  <si>
    <t>AISEAU-PRESLES</t>
  </si>
  <si>
    <t>CHAPELLE-LEZ-HERLAIMONT</t>
  </si>
  <si>
    <t>CHARLEROI</t>
  </si>
  <si>
    <t>CHATELET</t>
  </si>
  <si>
    <t>COURCELLES</t>
  </si>
  <si>
    <t>FARCIENNES</t>
  </si>
  <si>
    <t>FLEURUS</t>
  </si>
  <si>
    <t>GERPINNES</t>
  </si>
  <si>
    <t>LES BONS VILLERS</t>
  </si>
  <si>
    <t>MANAGE</t>
  </si>
  <si>
    <t>MONTIGNIES-LE-TILLEUL</t>
  </si>
  <si>
    <t>PONT-A-CELLES</t>
  </si>
  <si>
    <t>SENEFFE</t>
  </si>
  <si>
    <t>BOUSSU</t>
  </si>
  <si>
    <t>COLFONTAINE</t>
  </si>
  <si>
    <t>DOUR</t>
  </si>
  <si>
    <t>FRAMERIES</t>
  </si>
  <si>
    <t>HENSIES</t>
  </si>
  <si>
    <t>HONNELLES</t>
  </si>
  <si>
    <t>JURBISE</t>
  </si>
  <si>
    <t>LENS</t>
  </si>
  <si>
    <t>MONS</t>
  </si>
  <si>
    <t>QUAREGNON</t>
  </si>
  <si>
    <t>QUEVY</t>
  </si>
  <si>
    <t>QUIEVRAIN</t>
  </si>
  <si>
    <t>SAINT-GHISLAIN</t>
  </si>
  <si>
    <t>COMINES-WARTENON</t>
  </si>
  <si>
    <t>MOUSCRON</t>
  </si>
  <si>
    <t>BRAINE-LE-COMTE</t>
  </si>
  <si>
    <t>ECAUSSINNES</t>
  </si>
  <si>
    <t>ENGHIEN</t>
  </si>
  <si>
    <t>LA LOUVIERE</t>
  </si>
  <si>
    <t>LE ROEULX</t>
  </si>
  <si>
    <t>LESSINES</t>
  </si>
  <si>
    <t>SILLY</t>
  </si>
  <si>
    <t>SOIGNIES</t>
  </si>
  <si>
    <t>ANDERLUES</t>
  </si>
  <si>
    <t>BEAUMONT</t>
  </si>
  <si>
    <t>BINCHE</t>
  </si>
  <si>
    <t>CHIMAY</t>
  </si>
  <si>
    <t>ERQUELINNES</t>
  </si>
  <si>
    <t>ESTINNES</t>
  </si>
  <si>
    <t>FROIDCHAPELLE</t>
  </si>
  <si>
    <t>HAM-SUR-HEURE-NALINNES</t>
  </si>
  <si>
    <t>LOBBES</t>
  </si>
  <si>
    <t>MOMIGNIES</t>
  </si>
  <si>
    <t>MORLANWELZ</t>
  </si>
  <si>
    <t>SIVRY-RANCE</t>
  </si>
  <si>
    <t>THUIN</t>
  </si>
  <si>
    <t>ANTOING</t>
  </si>
  <si>
    <t>BRUNEHAUT</t>
  </si>
  <si>
    <t>CELLES</t>
  </si>
  <si>
    <t>ESTAIMPUIS</t>
  </si>
  <si>
    <t>LEUZE-EN-HAINAUT</t>
  </si>
  <si>
    <t>PECQ</t>
  </si>
  <si>
    <t>PERUWELZ</t>
  </si>
  <si>
    <t>RUMES</t>
  </si>
  <si>
    <t>TOURNAI</t>
  </si>
  <si>
    <t>AMAY</t>
  </si>
  <si>
    <t>ANTHISNES</t>
  </si>
  <si>
    <t>BURDINNE</t>
  </si>
  <si>
    <t>CLAVIER</t>
  </si>
  <si>
    <t>ENGIS</t>
  </si>
  <si>
    <t>FERRIERES</t>
  </si>
  <si>
    <t>HAMOIR</t>
  </si>
  <si>
    <t>HERON</t>
  </si>
  <si>
    <t>HUY</t>
  </si>
  <si>
    <t>MARCHIN</t>
  </si>
  <si>
    <t>MODAVE</t>
  </si>
  <si>
    <t>NANDRIN</t>
  </si>
  <si>
    <t>OUFFET</t>
  </si>
  <si>
    <t>TINLOT</t>
  </si>
  <si>
    <t>VERLAINE</t>
  </si>
  <si>
    <t>VILLERS-LE-BOUILLET</t>
  </si>
  <si>
    <t>WANZE</t>
  </si>
  <si>
    <t>ANS</t>
  </si>
  <si>
    <t>AWANS</t>
  </si>
  <si>
    <t>AYWAILLE</t>
  </si>
  <si>
    <t>BASSENGE</t>
  </si>
  <si>
    <t>BEYNE-HEUSAY</t>
  </si>
  <si>
    <t>BLEGNY</t>
  </si>
  <si>
    <t>CHAUDFONTAINE</t>
  </si>
  <si>
    <t>COMBLAIN-AU-PONT</t>
  </si>
  <si>
    <t>DALHEM</t>
  </si>
  <si>
    <t>ESNEUX</t>
  </si>
  <si>
    <t>FLEMALLE</t>
  </si>
  <si>
    <t>FLERON</t>
  </si>
  <si>
    <t>GRACE-HOLLOGNE</t>
  </si>
  <si>
    <t>HERSTAL</t>
  </si>
  <si>
    <t>JUPRELLE</t>
  </si>
  <si>
    <t>LIEGE</t>
  </si>
  <si>
    <t>NEUPRE</t>
  </si>
  <si>
    <t>OUPEYE</t>
  </si>
  <si>
    <t>SAINT-NICOLAS</t>
  </si>
  <si>
    <t>SERAING</t>
  </si>
  <si>
    <t>SOUMAGNE</t>
  </si>
  <si>
    <t>SPRIMONT</t>
  </si>
  <si>
    <t>TROOZ</t>
  </si>
  <si>
    <t>VISE</t>
  </si>
  <si>
    <t>AUBEL</t>
  </si>
  <si>
    <t>BAELEN</t>
  </si>
  <si>
    <t>DISON</t>
  </si>
  <si>
    <t>HERVE</t>
  </si>
  <si>
    <t>JALHAY</t>
  </si>
  <si>
    <t>LIERNEUX</t>
  </si>
  <si>
    <t>MALMEDY</t>
  </si>
  <si>
    <t>OLNE</t>
  </si>
  <si>
    <t>PEPINSTER</t>
  </si>
  <si>
    <t>PLOMBIERES</t>
  </si>
  <si>
    <t>SPA</t>
  </si>
  <si>
    <t>STAVELOT</t>
  </si>
  <si>
    <t>STOUMONT</t>
  </si>
  <si>
    <t>THEUX</t>
  </si>
  <si>
    <t>THIMISTER-CLERMONT</t>
  </si>
  <si>
    <t>TROIS-PONTS</t>
  </si>
  <si>
    <t>VERVIERS</t>
  </si>
  <si>
    <t>WELKENRAEDT</t>
  </si>
  <si>
    <t>BERLOZ</t>
  </si>
  <si>
    <t>BRAIVES</t>
  </si>
  <si>
    <t>CRISNEE</t>
  </si>
  <si>
    <t>DONCEEL</t>
  </si>
  <si>
    <t>FEXHE-LE-HAUT-CLOCHER</t>
  </si>
  <si>
    <t>GEER</t>
  </si>
  <si>
    <t>HANNUT</t>
  </si>
  <si>
    <t>LINCENT</t>
  </si>
  <si>
    <t>OREYE</t>
  </si>
  <si>
    <t>REMICOURT</t>
  </si>
  <si>
    <t>SAINT-GEORGES-SUR-MEUSE</t>
  </si>
  <si>
    <t>WAREMME</t>
  </si>
  <si>
    <t>ARLON</t>
  </si>
  <si>
    <t>ATTERT</t>
  </si>
  <si>
    <t>AUBANGE</t>
  </si>
  <si>
    <t>MARTELANGE</t>
  </si>
  <si>
    <t>MESSANCY</t>
  </si>
  <si>
    <t>BASTOGNE</t>
  </si>
  <si>
    <t>BERTOGNE</t>
  </si>
  <si>
    <t>FAUVILLERS</t>
  </si>
  <si>
    <t>GOUVY</t>
  </si>
  <si>
    <t>HOUFFALIZE</t>
  </si>
  <si>
    <t>SAINTE-ODE</t>
  </si>
  <si>
    <t>VAUX-SUR-SURE</t>
  </si>
  <si>
    <t>DURBUY</t>
  </si>
  <si>
    <t>EREZEE</t>
  </si>
  <si>
    <t>HOTTON</t>
  </si>
  <si>
    <t>LA ROCHE-EN-ARDENNE</t>
  </si>
  <si>
    <t>MANHAY</t>
  </si>
  <si>
    <t>MARCHE-EN-FAMENNE</t>
  </si>
  <si>
    <t>NASSOGNE</t>
  </si>
  <si>
    <t>RENDEUX</t>
  </si>
  <si>
    <t>TENNEVILLE</t>
  </si>
  <si>
    <t>BERTRIX</t>
  </si>
  <si>
    <t>BOUILLON</t>
  </si>
  <si>
    <t>DAVERDISSE</t>
  </si>
  <si>
    <t>HERBEUMONT</t>
  </si>
  <si>
    <t>LEGLISE</t>
  </si>
  <si>
    <t>LIBIN</t>
  </si>
  <si>
    <t>LIBRAMONT-CHEVIGNY</t>
  </si>
  <si>
    <t>NEUCHATEAU</t>
  </si>
  <si>
    <t>PALISEUL</t>
  </si>
  <si>
    <t>SAINT-HUBERT</t>
  </si>
  <si>
    <t>TELLIN</t>
  </si>
  <si>
    <t>WELLIN</t>
  </si>
  <si>
    <t>CHINY</t>
  </si>
  <si>
    <t>ETALLE</t>
  </si>
  <si>
    <t>FLORENVILLE</t>
  </si>
  <si>
    <t>HABAY</t>
  </si>
  <si>
    <t>MEIX-DEVANT-VIRTON</t>
  </si>
  <si>
    <t>MUSSON</t>
  </si>
  <si>
    <t>ROUVROY</t>
  </si>
  <si>
    <t>SAINT-LEGER</t>
  </si>
  <si>
    <t>TINTIGNY</t>
  </si>
  <si>
    <t>VIRTON</t>
  </si>
  <si>
    <t>ANHEE</t>
  </si>
  <si>
    <t>BEAURAING</t>
  </si>
  <si>
    <t>BIEVRE</t>
  </si>
  <si>
    <t>CINEY</t>
  </si>
  <si>
    <t>DINANT</t>
  </si>
  <si>
    <t>GEDINNE</t>
  </si>
  <si>
    <t>HAMOIS</t>
  </si>
  <si>
    <t>HASTIERE</t>
  </si>
  <si>
    <t>HAVELANGE</t>
  </si>
  <si>
    <t>HOUYET</t>
  </si>
  <si>
    <t>ONHAYE</t>
  </si>
  <si>
    <t>SOMME-LEUZE</t>
  </si>
  <si>
    <t>VRESSE-SUR-SEMOIS</t>
  </si>
  <si>
    <t>YVOIR</t>
  </si>
  <si>
    <t>ANDENNE</t>
  </si>
  <si>
    <t>ASSESSE</t>
  </si>
  <si>
    <t>EGHEZEE</t>
  </si>
  <si>
    <t>FERNELMONT</t>
  </si>
  <si>
    <t>FLOREFFE</t>
  </si>
  <si>
    <t>FOSSES-LA-VILLE</t>
  </si>
  <si>
    <t>GEMBLOUX</t>
  </si>
  <si>
    <t>GESVES</t>
  </si>
  <si>
    <t>JEMEPPE-SUR-SAMBRE</t>
  </si>
  <si>
    <t>LA BRUYERE</t>
  </si>
  <si>
    <t>METTET</t>
  </si>
  <si>
    <t>NAMUR</t>
  </si>
  <si>
    <t>OHEY</t>
  </si>
  <si>
    <t>PROFONDEVILLE</t>
  </si>
  <si>
    <t>SAMBREVILLE</t>
  </si>
  <si>
    <t>SOMBREFFE</t>
  </si>
  <si>
    <t>CERFONTAINE</t>
  </si>
  <si>
    <t>COUVIN</t>
  </si>
  <si>
    <t>DOISCHE</t>
  </si>
  <si>
    <t>FLORENNES</t>
  </si>
  <si>
    <t>PHILIPPEVILLE</t>
  </si>
  <si>
    <t>VIROINVAL</t>
  </si>
  <si>
    <t>WALCOURT</t>
  </si>
  <si>
    <t>?</t>
  </si>
  <si>
    <t>=valeurs!A13</t>
  </si>
  <si>
    <t>=SI(valeurs!L13&lt;&gt;"";valeurs!L13;"")</t>
  </si>
  <si>
    <t>=SI(valeurs!N13&lt;&gt;"";valeurs!N13;"")</t>
  </si>
  <si>
    <t>=SI(C4="oui";$B4;"")</t>
  </si>
  <si>
    <t>=SI($B4&lt;&gt;"";($B4*valeurs!$Q$7)/valeurs!$H$8;"")</t>
  </si>
  <si>
    <t>=SI($E4&lt;&gt;"";ENT($E4);"")</t>
  </si>
  <si>
    <t>=SI(F4&lt;&gt;"";E4-F4;"")</t>
  </si>
  <si>
    <t>=SI(G4=MAX($G$4:$G$27);1;"")</t>
  </si>
  <si>
    <t>=SI($G4&lt;&gt;"";GRANDE.VALEUR($G$4:$G$27;J4);"")</t>
  </si>
  <si>
    <t>=SI(G4&lt;&gt;"";RECHERCHEV(G4;$I$4:$J$27;2;FAUX);"")</t>
  </si>
  <si>
    <t>=SI(K4&lt;=$L$2;1;"")</t>
  </si>
  <si>
    <t>=SI($L4&lt;&gt;"";$F4+$L4;SI($F4&lt;&gt;"";$F4;""))</t>
  </si>
  <si>
    <t>=SI(ET($B4&lt;&gt;"";$C4="oui");($B4*valeurs!$Z$8)/$D$29;"")</t>
  </si>
  <si>
    <t>=SI(ET($B4&lt;&gt;"";$C4&lt;&gt;"oui");($B4*valeurs!$AC$8)/($B$29-$D$29);"")</t>
  </si>
  <si>
    <t>=SI($O4&lt;&gt;"";$O4;SI($P4&lt;&gt;"";$P4;""))</t>
  </si>
  <si>
    <t>=SI($Q4&lt;&gt;"";ENT($Q4);"")</t>
  </si>
  <si>
    <t>=SI(O4&lt;&gt;"";"M";SI($P4&lt;&gt;"";"O";""))</t>
  </si>
  <si>
    <t>=SI($Q4&lt;&gt;"";$Q4-$R4;"")</t>
  </si>
  <si>
    <t>=SI($O4&lt;&gt;"";$Q4-$R4;"")</t>
  </si>
  <si>
    <t>=SI($P4&lt;&gt;"";$Q4-$R4;"")</t>
  </si>
  <si>
    <t>=GRANDE.VALEUR($U$4:$U$27;X4)</t>
  </si>
  <si>
    <t>=SI($U4&lt;&gt;"";RECHERCHEV($U4;$W$4:$X$27;2;FAUX);"")</t>
  </si>
  <si>
    <t>=GRANDE.VALEUR($V4:$V27;$AA4)</t>
  </si>
  <si>
    <t>=SI($V4&lt;&gt;"";RECHERCHEV($V4;$Z$4:$AA$27;2;FAUX);"")</t>
  </si>
  <si>
    <t>=SI($AC$2&lt;=2;SI($Y4=1;1;"");"")</t>
  </si>
  <si>
    <t>=SI($AC$2&lt;=2;SI($AB4=1;1;"");"")</t>
  </si>
  <si>
    <t>=SI(AC4&lt;&gt;"";AC4;SI(AD4&lt;&gt;"";AD4;""))</t>
  </si>
  <si>
    <t>=SI($AE4&lt;&gt;"";$AE4+$R4;SI($R4&lt;&gt;"";$R4;""))</t>
  </si>
  <si>
    <t>=SI($S4="M";$M4;0)</t>
  </si>
  <si>
    <t>=SI($S4="O";$M4;0)</t>
  </si>
  <si>
    <t>Vous</t>
  </si>
  <si>
    <t>S_CC</t>
  </si>
  <si>
    <t>ADRESSE</t>
  </si>
  <si>
    <t>vous aider dans vos calculs.</t>
  </si>
  <si>
    <t>=SI($O$29&lt;=valeurs!$Z$8;SI($Y5=1;1;"");"")</t>
  </si>
  <si>
    <t>=SI($AC$29&gt;0;SI($AB4=1;1;"");"")</t>
  </si>
  <si>
    <t>WAIMES</t>
  </si>
  <si>
    <t>POP_01/01/2018</t>
  </si>
  <si>
    <t>BRAINE-L'ALLEUD</t>
  </si>
  <si>
    <t>BRAINE-LE-CHÂTEAU</t>
  </si>
  <si>
    <t xml:space="preserve">FAIMES </t>
  </si>
  <si>
    <t>FONTAINE-L'EVEQUE</t>
  </si>
  <si>
    <t>LIMBOURG</t>
  </si>
  <si>
    <t>MERBES-LE-CHÂTEAU</t>
  </si>
  <si>
    <t>MONT-DE-L'ENCLUS</t>
  </si>
  <si>
    <t xml:space="preserve">ROCHEFORT </t>
  </si>
  <si>
    <t>VIELSAM</t>
  </si>
  <si>
    <t>WASSEIGE</t>
  </si>
  <si>
    <t>Direction générale opérationnelle Intérieur et Action sociale</t>
  </si>
  <si>
    <t xml:space="preserve">Cette feuille excel vous est fournie à titre indicatif.  </t>
  </si>
  <si>
    <t>Si égalité au niveau des décimales, vérifier manuellement, en fonction du quotient des listes, que la répartition est bonne</t>
  </si>
</sst>
</file>

<file path=xl/styles.xml><?xml version="1.0" encoding="utf-8"?>
<styleSheet xmlns="http://schemas.openxmlformats.org/spreadsheetml/2006/main">
  <fonts count="33">
    <font>
      <sz val="11"/>
      <color theme="1"/>
      <name val="Calibri"/>
      <family val="2"/>
      <scheme val="minor"/>
    </font>
    <font>
      <sz val="11"/>
      <color theme="1"/>
      <name val="Arial"/>
      <family val="2"/>
    </font>
    <font>
      <sz val="11"/>
      <color theme="1"/>
      <name val="Arial"/>
      <family val="2"/>
    </font>
    <font>
      <sz val="11"/>
      <color theme="1"/>
      <name val="Arial"/>
      <family val="2"/>
    </font>
    <font>
      <b/>
      <i/>
      <sz val="11"/>
      <color theme="1"/>
      <name val="Arial"/>
      <family val="2"/>
    </font>
    <font>
      <b/>
      <sz val="11"/>
      <color theme="1"/>
      <name val="Arial"/>
      <family val="2"/>
    </font>
    <font>
      <b/>
      <sz val="16"/>
      <color theme="1"/>
      <name val="Arial"/>
      <family val="2"/>
    </font>
    <font>
      <b/>
      <sz val="12"/>
      <color theme="1"/>
      <name val="Arial"/>
      <family val="2"/>
    </font>
    <font>
      <i/>
      <sz val="9"/>
      <color theme="1"/>
      <name val="Arial"/>
      <family val="2"/>
    </font>
    <font>
      <b/>
      <sz val="11"/>
      <color theme="0" tint="-4.9989318521683403E-2"/>
      <name val="Arial"/>
      <family val="2"/>
    </font>
    <font>
      <sz val="11"/>
      <color theme="0" tint="-4.9989318521683403E-2"/>
      <name val="Arial"/>
      <family val="2"/>
    </font>
    <font>
      <b/>
      <i/>
      <sz val="11"/>
      <color theme="0" tint="-4.9989318521683403E-2"/>
      <name val="Arial"/>
      <family val="2"/>
    </font>
    <font>
      <sz val="11"/>
      <color theme="0" tint="-0.14999847407452621"/>
      <name val="Arial"/>
      <family val="2"/>
    </font>
    <font>
      <sz val="10"/>
      <color theme="1"/>
      <name val="Arial"/>
      <family val="2"/>
    </font>
    <font>
      <i/>
      <sz val="11"/>
      <color theme="0" tint="-0.14999847407452621"/>
      <name val="Arial"/>
      <family val="2"/>
    </font>
    <font>
      <i/>
      <sz val="11"/>
      <color theme="1"/>
      <name val="Calibri"/>
      <family val="2"/>
      <scheme val="minor"/>
    </font>
    <font>
      <b/>
      <sz val="11"/>
      <color theme="0" tint="-0.14999847407452621"/>
      <name val="Arial"/>
      <family val="2"/>
    </font>
    <font>
      <b/>
      <i/>
      <sz val="11"/>
      <name val="Arial"/>
      <family val="2"/>
    </font>
    <font>
      <b/>
      <sz val="11"/>
      <color theme="1"/>
      <name val="Calibri"/>
      <family val="2"/>
      <scheme val="minor"/>
    </font>
    <font>
      <sz val="8"/>
      <color indexed="81"/>
      <name val="Tahoma"/>
      <family val="2"/>
    </font>
    <font>
      <b/>
      <sz val="8"/>
      <color indexed="81"/>
      <name val="Tahoma"/>
      <family val="2"/>
    </font>
    <font>
      <u/>
      <sz val="8"/>
      <color indexed="81"/>
      <name val="Tahoma"/>
      <family val="2"/>
    </font>
    <font>
      <sz val="15"/>
      <color theme="1"/>
      <name val="Arial"/>
      <family val="2"/>
    </font>
    <font>
      <sz val="11"/>
      <color theme="0"/>
      <name val="Arial"/>
      <family val="2"/>
    </font>
    <font>
      <sz val="11"/>
      <name val="Arial"/>
      <family val="2"/>
    </font>
    <font>
      <sz val="11"/>
      <name val="Verdana"/>
      <family val="2"/>
    </font>
    <font>
      <b/>
      <sz val="15"/>
      <name val="Arial"/>
      <family val="2"/>
    </font>
    <font>
      <b/>
      <sz val="11"/>
      <color theme="0"/>
      <name val="Calibri"/>
      <family val="2"/>
      <scheme val="minor"/>
    </font>
    <font>
      <sz val="11"/>
      <color theme="0"/>
      <name val="Calibri"/>
      <family val="2"/>
      <scheme val="minor"/>
    </font>
    <font>
      <b/>
      <i/>
      <sz val="11"/>
      <color theme="0"/>
      <name val="Verdana"/>
      <family val="2"/>
    </font>
    <font>
      <b/>
      <sz val="10"/>
      <color theme="0"/>
      <name val="Arial"/>
      <family val="2"/>
    </font>
    <font>
      <b/>
      <sz val="9"/>
      <color rgb="FFFF0000"/>
      <name val="Arial"/>
      <family val="2"/>
    </font>
    <font>
      <b/>
      <sz val="8"/>
      <color rgb="FFFF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s>
  <borders count="34">
    <border>
      <left/>
      <right/>
      <top/>
      <bottom/>
      <diagonal/>
    </border>
    <border>
      <left/>
      <right/>
      <top style="thin">
        <color indexed="64"/>
      </top>
      <bottom style="thin">
        <color indexed="64"/>
      </bottom>
      <diagonal/>
    </border>
    <border>
      <left/>
      <right/>
      <top/>
      <bottom style="thin">
        <color indexed="64"/>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0" tint="-0.14996795556505021"/>
      </left>
      <right/>
      <top style="thin">
        <color theme="2" tint="-0.499984740745262"/>
      </top>
      <bottom/>
      <diagonal/>
    </border>
    <border>
      <left/>
      <right/>
      <top style="thin">
        <color theme="2" tint="-0.499984740745262"/>
      </top>
      <bottom/>
      <diagonal/>
    </border>
    <border>
      <left style="thin">
        <color theme="0" tint="-0.14996795556505021"/>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top/>
      <bottom/>
      <diagonal/>
    </border>
    <border>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style="thin">
        <color theme="2" tint="-0.499984740745262"/>
      </left>
      <right style="thin">
        <color theme="2" tint="-0.499984740745262"/>
      </right>
      <top/>
      <bottom style="thin">
        <color theme="0" tint="-0.14990691854609822"/>
      </bottom>
      <diagonal/>
    </border>
    <border>
      <left style="thin">
        <color theme="0" tint="-0.14993743705557422"/>
      </left>
      <right/>
      <top style="thin">
        <color theme="0" tint="-0.14990691854609822"/>
      </top>
      <bottom/>
      <diagonal/>
    </border>
    <border>
      <left style="thin">
        <color theme="2" tint="-0.499984740745262"/>
      </left>
      <right style="thin">
        <color theme="2" tint="-0.499984740745262"/>
      </right>
      <top/>
      <bottom/>
      <diagonal/>
    </border>
    <border>
      <left style="thin">
        <color theme="0" tint="-0.14996795556505021"/>
      </left>
      <right style="thin">
        <color theme="0" tint="-0.14996795556505021"/>
      </right>
      <top/>
      <bottom style="thin">
        <color theme="0" tint="-0.34998626667073579"/>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thin">
        <color theme="2" tint="-0.499984740745262"/>
      </left>
      <right/>
      <top/>
      <bottom style="thin">
        <color theme="0" tint="-0.14990691854609822"/>
      </bottom>
      <diagonal/>
    </border>
    <border>
      <left/>
      <right/>
      <top/>
      <bottom style="thin">
        <color theme="0" tint="-0.14990691854609822"/>
      </bottom>
      <diagonal/>
    </border>
    <border>
      <left/>
      <right style="thin">
        <color theme="2" tint="-0.499984740745262"/>
      </right>
      <top/>
      <bottom style="thin">
        <color theme="0" tint="-0.14990691854609822"/>
      </bottom>
      <diagonal/>
    </border>
  </borders>
  <cellStyleXfs count="1">
    <xf numFmtId="0" fontId="0" fillId="0" borderId="0"/>
  </cellStyleXfs>
  <cellXfs count="128">
    <xf numFmtId="0" fontId="0" fillId="0" borderId="0" xfId="0"/>
    <xf numFmtId="0" fontId="3" fillId="0" borderId="0" xfId="0" applyFont="1" applyFill="1" applyAlignment="1">
      <alignment vertical="top"/>
    </xf>
    <xf numFmtId="0" fontId="3" fillId="2" borderId="0" xfId="0" applyFont="1" applyFill="1" applyAlignment="1">
      <alignment vertical="top"/>
    </xf>
    <xf numFmtId="0" fontId="5" fillId="2" borderId="0" xfId="0" applyFont="1" applyFill="1" applyAlignment="1">
      <alignment vertical="top"/>
    </xf>
    <xf numFmtId="0" fontId="4" fillId="2" borderId="0" xfId="0" applyFont="1" applyFill="1" applyAlignment="1">
      <alignment vertical="top"/>
    </xf>
    <xf numFmtId="0" fontId="4" fillId="2" borderId="2" xfId="0" applyFont="1" applyFill="1" applyBorder="1" applyAlignment="1">
      <alignment vertical="top"/>
    </xf>
    <xf numFmtId="0" fontId="3" fillId="2" borderId="2" xfId="0" applyFont="1" applyFill="1" applyBorder="1" applyAlignment="1">
      <alignment vertical="top"/>
    </xf>
    <xf numFmtId="0" fontId="4" fillId="2"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horizontal="left" vertical="top"/>
    </xf>
    <xf numFmtId="0" fontId="5" fillId="2" borderId="1" xfId="0" applyFont="1" applyFill="1" applyBorder="1" applyAlignment="1">
      <alignment vertical="top"/>
    </xf>
    <xf numFmtId="0" fontId="3" fillId="2" borderId="0" xfId="0" applyFont="1" applyFill="1" applyBorder="1" applyAlignment="1">
      <alignment vertical="top"/>
    </xf>
    <xf numFmtId="0" fontId="7" fillId="2" borderId="0" xfId="0" applyFont="1" applyFill="1" applyBorder="1" applyAlignment="1">
      <alignment horizontal="center" vertical="top"/>
    </xf>
    <xf numFmtId="0" fontId="7" fillId="2" borderId="0" xfId="0" applyFont="1" applyFill="1" applyBorder="1" applyAlignment="1">
      <alignment horizontal="left" vertical="top"/>
    </xf>
    <xf numFmtId="0" fontId="4" fillId="2" borderId="3" xfId="0" applyFont="1" applyFill="1" applyBorder="1" applyAlignment="1">
      <alignment vertical="top"/>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16" xfId="0" applyFont="1" applyFill="1" applyBorder="1" applyAlignment="1">
      <alignment vertical="top"/>
    </xf>
    <xf numFmtId="0" fontId="3" fillId="2" borderId="18" xfId="0" applyFont="1" applyFill="1" applyBorder="1" applyAlignment="1">
      <alignment vertical="top"/>
    </xf>
    <xf numFmtId="0" fontId="3" fillId="2" borderId="19" xfId="0" applyFont="1" applyFill="1" applyBorder="1" applyAlignment="1">
      <alignment vertical="top"/>
    </xf>
    <xf numFmtId="0" fontId="3" fillId="2" borderId="20" xfId="0" applyFont="1" applyFill="1" applyBorder="1" applyAlignment="1">
      <alignment vertical="top"/>
    </xf>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vertical="top"/>
    </xf>
    <xf numFmtId="0" fontId="5" fillId="2" borderId="0" xfId="0" quotePrefix="1" applyNumberFormat="1" applyFont="1" applyFill="1" applyAlignment="1">
      <alignment vertical="top"/>
    </xf>
    <xf numFmtId="0" fontId="12" fillId="2" borderId="0" xfId="0" applyFont="1" applyFill="1" applyAlignment="1">
      <alignment vertical="top"/>
    </xf>
    <xf numFmtId="0" fontId="5" fillId="2" borderId="0" xfId="0" applyFont="1" applyFill="1" applyBorder="1" applyAlignment="1">
      <alignment horizontal="left" vertical="top"/>
    </xf>
    <xf numFmtId="0" fontId="5" fillId="2" borderId="0" xfId="0" quotePrefix="1" applyFont="1" applyFill="1" applyBorder="1" applyAlignment="1">
      <alignment horizontal="left" vertical="top"/>
    </xf>
    <xf numFmtId="0" fontId="5" fillId="2" borderId="0" xfId="0" applyFont="1" applyFill="1" applyBorder="1" applyAlignment="1">
      <alignment horizontal="center" vertical="top"/>
    </xf>
    <xf numFmtId="0" fontId="5" fillId="2" borderId="0" xfId="0" applyFont="1" applyFill="1" applyBorder="1" applyAlignment="1">
      <alignment horizontal="right" vertical="top"/>
    </xf>
    <xf numFmtId="0" fontId="0" fillId="0" borderId="0" xfId="0" applyAlignment="1">
      <alignment horizontal="left"/>
    </xf>
    <xf numFmtId="0" fontId="9" fillId="2" borderId="0" xfId="0" applyFont="1" applyFill="1" applyBorder="1" applyAlignment="1">
      <alignment horizontal="center" vertical="top"/>
    </xf>
    <xf numFmtId="0" fontId="3" fillId="2" borderId="18" xfId="0" applyNumberFormat="1" applyFont="1" applyFill="1" applyBorder="1" applyAlignment="1">
      <alignment horizontal="center" vertical="top"/>
    </xf>
    <xf numFmtId="0" fontId="3" fillId="2" borderId="3" xfId="0" applyFont="1" applyFill="1" applyBorder="1" applyAlignment="1">
      <alignment horizontal="center" vertical="top"/>
    </xf>
    <xf numFmtId="0" fontId="14" fillId="2" borderId="3" xfId="0" applyFont="1" applyFill="1" applyBorder="1" applyAlignment="1">
      <alignment horizontal="center" vertical="top"/>
    </xf>
    <xf numFmtId="2" fontId="3" fillId="2" borderId="19" xfId="0" applyNumberFormat="1" applyFont="1" applyFill="1" applyBorder="1" applyAlignment="1">
      <alignment vertical="top"/>
    </xf>
    <xf numFmtId="0" fontId="10" fillId="2" borderId="24" xfId="0" applyFont="1" applyFill="1" applyBorder="1" applyAlignment="1">
      <alignment vertical="top"/>
    </xf>
    <xf numFmtId="0" fontId="10" fillId="2" borderId="25" xfId="0" applyFont="1" applyFill="1" applyBorder="1" applyAlignment="1">
      <alignment vertical="top"/>
    </xf>
    <xf numFmtId="0" fontId="10" fillId="2" borderId="27" xfId="0" applyFont="1" applyFill="1" applyBorder="1" applyAlignment="1">
      <alignment vertical="top"/>
    </xf>
    <xf numFmtId="0" fontId="10" fillId="2" borderId="0" xfId="0" applyFont="1" applyFill="1" applyBorder="1" applyAlignment="1">
      <alignment vertical="top"/>
    </xf>
    <xf numFmtId="1" fontId="9" fillId="2" borderId="0" xfId="0" applyNumberFormat="1" applyFont="1" applyFill="1" applyBorder="1" applyAlignment="1">
      <alignment horizontal="center" vertical="top"/>
    </xf>
    <xf numFmtId="0" fontId="5" fillId="2" borderId="0" xfId="0" quotePrefix="1" applyFont="1" applyFill="1" applyAlignment="1">
      <alignment vertical="top"/>
    </xf>
    <xf numFmtId="0" fontId="5" fillId="2" borderId="2" xfId="0" applyFont="1" applyFill="1" applyBorder="1" applyAlignment="1">
      <alignment vertical="top"/>
    </xf>
    <xf numFmtId="0" fontId="16" fillId="2" borderId="0" xfId="0" applyFont="1" applyFill="1" applyAlignment="1">
      <alignment vertical="top"/>
    </xf>
    <xf numFmtId="0" fontId="3" fillId="3" borderId="0" xfId="0" applyFont="1" applyFill="1" applyAlignment="1">
      <alignment vertical="top"/>
    </xf>
    <xf numFmtId="0" fontId="6" fillId="3" borderId="0" xfId="0" applyFont="1" applyFill="1" applyAlignment="1">
      <alignment vertical="top"/>
    </xf>
    <xf numFmtId="0" fontId="5" fillId="3" borderId="0" xfId="0" applyFont="1" applyFill="1" applyAlignment="1"/>
    <xf numFmtId="0" fontId="3" fillId="3" borderId="0" xfId="0" applyFont="1" applyFill="1" applyAlignment="1"/>
    <xf numFmtId="0" fontId="5" fillId="3" borderId="0" xfId="0" applyFont="1" applyFill="1" applyAlignment="1">
      <alignment vertical="top"/>
    </xf>
    <xf numFmtId="0" fontId="8" fillId="3" borderId="0" xfId="0" applyFont="1" applyFill="1" applyAlignment="1">
      <alignment vertical="top"/>
    </xf>
    <xf numFmtId="0" fontId="4" fillId="3" borderId="0" xfId="0" applyFont="1" applyFill="1" applyAlignment="1">
      <alignment vertical="top"/>
    </xf>
    <xf numFmtId="0" fontId="0" fillId="4" borderId="0" xfId="0" applyFill="1" applyAlignment="1">
      <alignment horizontal="left"/>
    </xf>
    <xf numFmtId="0" fontId="15" fillId="4" borderId="0" xfId="0" applyFont="1" applyFill="1" applyAlignment="1">
      <alignment horizontal="left"/>
    </xf>
    <xf numFmtId="0" fontId="0" fillId="5" borderId="0" xfId="0" applyFill="1" applyAlignment="1">
      <alignment horizontal="left"/>
    </xf>
    <xf numFmtId="2" fontId="0" fillId="5" borderId="0" xfId="0" applyNumberFormat="1" applyFill="1" applyAlignment="1">
      <alignment horizontal="left"/>
    </xf>
    <xf numFmtId="0" fontId="15" fillId="5" borderId="0" xfId="0" applyFont="1" applyFill="1" applyAlignment="1">
      <alignment horizontal="left"/>
    </xf>
    <xf numFmtId="0" fontId="0" fillId="6" borderId="0" xfId="0" applyFill="1" applyAlignment="1">
      <alignment horizontal="left"/>
    </xf>
    <xf numFmtId="2" fontId="0" fillId="6" borderId="0" xfId="0" applyNumberFormat="1" applyFill="1" applyAlignment="1">
      <alignment horizontal="left"/>
    </xf>
    <xf numFmtId="0" fontId="15" fillId="6" borderId="0" xfId="0" applyFont="1" applyFill="1" applyAlignment="1">
      <alignment horizontal="left"/>
    </xf>
    <xf numFmtId="2" fontId="15" fillId="6" borderId="0" xfId="0" applyNumberFormat="1" applyFont="1" applyFill="1" applyAlignment="1">
      <alignment horizontal="left"/>
    </xf>
    <xf numFmtId="0" fontId="0" fillId="6" borderId="0" xfId="0" quotePrefix="1" applyFill="1" applyAlignment="1">
      <alignment horizontal="left"/>
    </xf>
    <xf numFmtId="0" fontId="18" fillId="5" borderId="0" xfId="0" applyFont="1" applyFill="1" applyAlignment="1">
      <alignment horizontal="left"/>
    </xf>
    <xf numFmtId="0" fontId="18" fillId="6" borderId="0" xfId="0" applyFont="1" applyFill="1" applyAlignment="1">
      <alignment horizontal="left"/>
    </xf>
    <xf numFmtId="0" fontId="3" fillId="0" borderId="0" xfId="0" applyFont="1" applyFill="1" applyBorder="1" applyAlignment="1">
      <alignment vertical="top"/>
    </xf>
    <xf numFmtId="0" fontId="22" fillId="2" borderId="2"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0" xfId="0" applyFont="1" applyFill="1" applyAlignment="1">
      <alignment horizontal="center" vertical="center"/>
    </xf>
    <xf numFmtId="0" fontId="0" fillId="2" borderId="0" xfId="0" applyFill="1" applyAlignment="1">
      <alignment horizontal="left"/>
    </xf>
    <xf numFmtId="0" fontId="0" fillId="2" borderId="0" xfId="0" quotePrefix="1" applyFill="1" applyAlignment="1">
      <alignment horizontal="left"/>
    </xf>
    <xf numFmtId="2" fontId="14" fillId="2" borderId="3" xfId="0" applyNumberFormat="1" applyFont="1" applyFill="1" applyBorder="1" applyAlignment="1">
      <alignment horizontal="center" vertical="top"/>
    </xf>
    <xf numFmtId="0" fontId="23" fillId="0" borderId="0" xfId="0" applyFont="1" applyFill="1" applyAlignment="1">
      <alignment vertical="top"/>
    </xf>
    <xf numFmtId="0" fontId="23" fillId="0" borderId="0" xfId="0" applyFont="1" applyFill="1" applyBorder="1" applyAlignment="1">
      <alignment vertical="top"/>
    </xf>
    <xf numFmtId="0" fontId="3" fillId="3" borderId="29" xfId="0" applyNumberFormat="1" applyFont="1" applyFill="1" applyBorder="1" applyAlignment="1" applyProtection="1">
      <alignment vertical="top"/>
      <protection locked="0"/>
    </xf>
    <xf numFmtId="0" fontId="3" fillId="3" borderId="30" xfId="0" applyNumberFormat="1" applyFont="1" applyFill="1" applyBorder="1" applyAlignment="1" applyProtection="1">
      <alignment vertical="top"/>
      <protection locked="0"/>
    </xf>
    <xf numFmtId="0" fontId="3" fillId="2" borderId="0" xfId="0" applyFont="1" applyFill="1" applyBorder="1" applyAlignment="1">
      <alignment vertical="top"/>
    </xf>
    <xf numFmtId="0" fontId="24" fillId="0" borderId="0" xfId="0" applyFont="1" applyFill="1" applyAlignment="1">
      <alignment vertical="top"/>
    </xf>
    <xf numFmtId="0" fontId="25" fillId="0" borderId="0" xfId="0" applyFont="1" applyBorder="1" applyAlignment="1">
      <alignment vertical="top" wrapText="1"/>
    </xf>
    <xf numFmtId="0" fontId="26" fillId="0" borderId="0" xfId="0" applyFont="1" applyFill="1" applyAlignment="1">
      <alignment horizontal="left" vertical="top"/>
    </xf>
    <xf numFmtId="0" fontId="26" fillId="0" borderId="0" xfId="0" applyFont="1" applyFill="1" applyBorder="1" applyAlignment="1">
      <alignment horizontal="left" vertical="top"/>
    </xf>
    <xf numFmtId="0" fontId="24" fillId="0" borderId="0" xfId="0" applyFont="1" applyFill="1" applyBorder="1" applyAlignment="1">
      <alignment vertical="top"/>
    </xf>
    <xf numFmtId="0" fontId="3" fillId="3" borderId="0" xfId="0" applyFont="1" applyFill="1" applyBorder="1" applyAlignment="1">
      <alignment vertical="top"/>
    </xf>
    <xf numFmtId="0" fontId="1" fillId="3" borderId="1" xfId="0" applyFont="1" applyFill="1" applyBorder="1" applyAlignment="1" applyProtection="1">
      <alignment vertical="top"/>
      <protection locked="0"/>
    </xf>
    <xf numFmtId="0" fontId="29" fillId="0" borderId="0" xfId="0" applyFont="1" applyBorder="1" applyAlignment="1">
      <alignment vertical="top" wrapText="1"/>
    </xf>
    <xf numFmtId="0" fontId="27" fillId="0" borderId="0" xfId="0" applyFont="1" applyBorder="1"/>
    <xf numFmtId="3" fontId="28" fillId="0" borderId="0" xfId="0" applyNumberFormat="1" applyFont="1" applyBorder="1"/>
    <xf numFmtId="0" fontId="30" fillId="0" borderId="0" xfId="0" applyFont="1" applyFill="1" applyBorder="1" applyAlignment="1">
      <alignment horizontal="center" vertical="top"/>
    </xf>
    <xf numFmtId="0" fontId="30" fillId="0" borderId="0" xfId="0" applyFont="1" applyBorder="1"/>
    <xf numFmtId="0" fontId="30" fillId="0" borderId="0" xfId="0" applyFont="1" applyFill="1" applyBorder="1"/>
    <xf numFmtId="3" fontId="28" fillId="0" borderId="0" xfId="0" applyNumberFormat="1" applyFont="1" applyFill="1" applyBorder="1"/>
    <xf numFmtId="0" fontId="27" fillId="0" borderId="0" xfId="0" applyFont="1" applyFill="1" applyBorder="1"/>
    <xf numFmtId="0" fontId="31" fillId="2" borderId="0" xfId="0" applyFont="1" applyFill="1" applyAlignment="1">
      <alignment vertical="top"/>
    </xf>
    <xf numFmtId="0" fontId="32" fillId="2" borderId="0" xfId="0" applyFont="1" applyFill="1" applyAlignment="1">
      <alignment vertical="top"/>
    </xf>
    <xf numFmtId="0" fontId="5" fillId="2" borderId="2" xfId="0" applyFont="1" applyFill="1" applyBorder="1" applyAlignment="1">
      <alignment horizontal="center" vertical="top"/>
    </xf>
    <xf numFmtId="0" fontId="2" fillId="2" borderId="22" xfId="0" applyFont="1" applyFill="1" applyBorder="1" applyAlignment="1">
      <alignment vertical="top"/>
    </xf>
    <xf numFmtId="0" fontId="3" fillId="2" borderId="1" xfId="0" applyFont="1" applyFill="1" applyBorder="1" applyAlignment="1">
      <alignment vertical="top"/>
    </xf>
    <xf numFmtId="0" fontId="3" fillId="2" borderId="23" xfId="0" applyFont="1" applyFill="1" applyBorder="1" applyAlignment="1">
      <alignment vertical="top"/>
    </xf>
    <xf numFmtId="0" fontId="13" fillId="3" borderId="31" xfId="0" applyFont="1" applyFill="1" applyBorder="1" applyAlignment="1" applyProtection="1">
      <alignment vertical="top"/>
      <protection locked="0"/>
    </xf>
    <xf numFmtId="0" fontId="13" fillId="3" borderId="32" xfId="0" applyFont="1" applyFill="1" applyBorder="1" applyAlignment="1" applyProtection="1">
      <alignment vertical="top"/>
      <protection locked="0"/>
    </xf>
    <xf numFmtId="0" fontId="13" fillId="3" borderId="33" xfId="0" applyFont="1" applyFill="1" applyBorder="1" applyAlignment="1" applyProtection="1">
      <alignment vertical="top"/>
      <protection locked="0"/>
    </xf>
    <xf numFmtId="0" fontId="13" fillId="2" borderId="26" xfId="0" applyFont="1" applyFill="1" applyBorder="1" applyAlignment="1">
      <alignment vertical="top"/>
    </xf>
    <xf numFmtId="0" fontId="3" fillId="2" borderId="22" xfId="0" applyFont="1" applyFill="1" applyBorder="1" applyAlignment="1">
      <alignment vertical="top"/>
    </xf>
    <xf numFmtId="0" fontId="3" fillId="2" borderId="0" xfId="0" applyFont="1" applyFill="1" applyBorder="1" applyAlignment="1">
      <alignment vertical="top"/>
    </xf>
    <xf numFmtId="0" fontId="13" fillId="3" borderId="26" xfId="0" applyFont="1" applyFill="1" applyBorder="1" applyAlignment="1" applyProtection="1">
      <alignment vertical="top"/>
      <protection locked="0"/>
    </xf>
    <xf numFmtId="0" fontId="13" fillId="3" borderId="28" xfId="0" applyFont="1" applyFill="1" applyBorder="1" applyAlignment="1" applyProtection="1">
      <alignment vertical="top"/>
      <protection locked="0"/>
    </xf>
    <xf numFmtId="0" fontId="3" fillId="2" borderId="17" xfId="0" applyFont="1" applyFill="1" applyBorder="1" applyAlignment="1">
      <alignment horizontal="left" vertical="top"/>
    </xf>
    <xf numFmtId="0" fontId="3" fillId="2" borderId="21" xfId="0" applyFont="1" applyFill="1" applyBorder="1" applyAlignment="1">
      <alignment horizontal="left" vertical="top"/>
    </xf>
    <xf numFmtId="0" fontId="1" fillId="3" borderId="6"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1" fillId="3" borderId="9" xfId="0" applyFont="1" applyFill="1" applyBorder="1" applyAlignment="1" applyProtection="1">
      <alignment horizontal="left" vertical="top"/>
      <protection locked="0"/>
    </xf>
    <xf numFmtId="0" fontId="3" fillId="3" borderId="9" xfId="0" applyFont="1" applyFill="1" applyBorder="1" applyAlignment="1" applyProtection="1">
      <alignment horizontal="left" vertical="top"/>
      <protection locked="0"/>
    </xf>
    <xf numFmtId="0" fontId="1" fillId="3" borderId="2" xfId="0" applyFont="1" applyFill="1" applyBorder="1" applyAlignment="1" applyProtection="1">
      <alignment vertical="top"/>
      <protection locked="0"/>
    </xf>
    <xf numFmtId="0" fontId="3" fillId="3" borderId="2" xfId="0" applyFont="1" applyFill="1" applyBorder="1" applyAlignment="1" applyProtection="1">
      <alignment vertical="top"/>
      <protection locked="0"/>
    </xf>
    <xf numFmtId="0" fontId="7" fillId="2" borderId="2" xfId="0" applyFont="1" applyFill="1" applyBorder="1" applyAlignment="1">
      <alignment horizontal="center" vertical="top"/>
    </xf>
    <xf numFmtId="0" fontId="3" fillId="3" borderId="10" xfId="0" applyFont="1" applyFill="1" applyBorder="1" applyAlignment="1" applyProtection="1">
      <alignment horizontal="center" vertical="top"/>
      <protection locked="0"/>
    </xf>
    <xf numFmtId="0" fontId="3" fillId="3" borderId="11" xfId="0" applyFont="1" applyFill="1" applyBorder="1" applyAlignment="1" applyProtection="1">
      <alignment horizontal="center" vertical="top"/>
      <protection locked="0"/>
    </xf>
    <xf numFmtId="0" fontId="3" fillId="2" borderId="1" xfId="0" applyFont="1" applyFill="1" applyBorder="1" applyAlignment="1">
      <alignment horizontal="left" vertical="top"/>
    </xf>
    <xf numFmtId="0" fontId="3" fillId="3" borderId="7" xfId="0" applyFont="1" applyFill="1" applyBorder="1" applyAlignment="1" applyProtection="1">
      <alignment horizontal="center" vertical="top"/>
      <protection locked="0"/>
    </xf>
    <xf numFmtId="0" fontId="1" fillId="3" borderId="7" xfId="0" applyFont="1" applyFill="1" applyBorder="1" applyAlignment="1" applyProtection="1">
      <alignment horizontal="center" vertical="top"/>
      <protection locked="0"/>
    </xf>
    <xf numFmtId="0" fontId="3" fillId="3" borderId="8" xfId="0" applyFont="1" applyFill="1" applyBorder="1" applyAlignment="1" applyProtection="1">
      <alignment horizontal="center" vertical="top"/>
      <protection locked="0"/>
    </xf>
    <xf numFmtId="0" fontId="1" fillId="3" borderId="10" xfId="0" applyFont="1" applyFill="1" applyBorder="1" applyAlignment="1" applyProtection="1">
      <alignment horizontal="center" vertical="top"/>
      <protection locked="0"/>
    </xf>
    <xf numFmtId="0" fontId="3" fillId="2" borderId="4" xfId="0" applyFont="1" applyFill="1" applyBorder="1" applyAlignment="1">
      <alignment horizontal="center" vertical="top"/>
    </xf>
    <xf numFmtId="0" fontId="3" fillId="2" borderId="5" xfId="0" applyFont="1" applyFill="1" applyBorder="1" applyAlignment="1">
      <alignment horizontal="center" vertical="top"/>
    </xf>
    <xf numFmtId="0" fontId="12" fillId="2" borderId="12" xfId="0" applyFont="1" applyFill="1" applyBorder="1" applyAlignment="1">
      <alignment horizontal="center" vertical="top"/>
    </xf>
    <xf numFmtId="0" fontId="12" fillId="2" borderId="13" xfId="0" applyFont="1" applyFill="1" applyBorder="1" applyAlignment="1">
      <alignment horizontal="center" vertical="top"/>
    </xf>
    <xf numFmtId="0" fontId="17" fillId="2" borderId="0" xfId="0" applyFont="1" applyFill="1" applyAlignment="1">
      <alignment horizontal="center" vertical="top"/>
    </xf>
    <xf numFmtId="0" fontId="17" fillId="2" borderId="5" xfId="0" applyFont="1" applyFill="1" applyBorder="1" applyAlignment="1">
      <alignment horizontal="center" vertical="top"/>
    </xf>
    <xf numFmtId="0" fontId="4" fillId="2" borderId="4" xfId="0" applyFont="1" applyFill="1" applyBorder="1" applyAlignment="1">
      <alignment horizontal="center" vertical="top"/>
    </xf>
    <xf numFmtId="0" fontId="4" fillId="2" borderId="0" xfId="0" applyFont="1" applyFill="1" applyBorder="1" applyAlignment="1">
      <alignment horizontal="center" vertical="top"/>
    </xf>
  </cellXfs>
  <cellStyles count="1">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66676</xdr:rowOff>
    </xdr:from>
    <xdr:to>
      <xdr:col>1</xdr:col>
      <xdr:colOff>380999</xdr:colOff>
      <xdr:row>3</xdr:row>
      <xdr:rowOff>117063</xdr:rowOff>
    </xdr:to>
    <xdr:pic>
      <xdr:nvPicPr>
        <xdr:cNvPr id="2" name="Image 1" descr="(Image JPEG, 2362x3260 pixels) - Redimensionnée (24%).jpeg"/>
        <xdr:cNvPicPr>
          <a:picLocks noChangeAspect="1"/>
        </xdr:cNvPicPr>
      </xdr:nvPicPr>
      <xdr:blipFill>
        <a:blip xmlns:r="http://schemas.openxmlformats.org/officeDocument/2006/relationships" r:embed="rId1" cstate="print"/>
        <a:stretch>
          <a:fillRect/>
        </a:stretch>
      </xdr:blipFill>
      <xdr:spPr>
        <a:xfrm>
          <a:off x="228602" y="66676"/>
          <a:ext cx="533397" cy="736187"/>
        </a:xfrm>
        <a:prstGeom prst="rect">
          <a:avLst/>
        </a:prstGeom>
      </xdr:spPr>
    </xdr:pic>
    <xdr:clientData/>
  </xdr:twoCellAnchor>
  <xdr:twoCellAnchor editAs="oneCell">
    <xdr:from>
      <xdr:col>13</xdr:col>
      <xdr:colOff>247650</xdr:colOff>
      <xdr:row>0</xdr:row>
      <xdr:rowOff>38100</xdr:rowOff>
    </xdr:from>
    <xdr:to>
      <xdr:col>14</xdr:col>
      <xdr:colOff>308201</xdr:colOff>
      <xdr:row>2</xdr:row>
      <xdr:rowOff>0</xdr:rowOff>
    </xdr:to>
    <xdr:pic>
      <xdr:nvPicPr>
        <xdr:cNvPr id="3" name="Image 2" descr="dgo5 mai 2010.jpg"/>
        <xdr:cNvPicPr>
          <a:picLocks noChangeAspect="1"/>
        </xdr:cNvPicPr>
      </xdr:nvPicPr>
      <xdr:blipFill>
        <a:blip xmlns:r="http://schemas.openxmlformats.org/officeDocument/2006/relationships" r:embed="rId2" cstate="print"/>
        <a:stretch>
          <a:fillRect/>
        </a:stretch>
      </xdr:blipFill>
      <xdr:spPr>
        <a:xfrm>
          <a:off x="5200650" y="38100"/>
          <a:ext cx="441551" cy="419100"/>
        </a:xfrm>
        <a:prstGeom prst="rect">
          <a:avLst/>
        </a:prstGeom>
      </xdr:spPr>
    </xdr:pic>
    <xdr:clientData/>
  </xdr:twoCellAnchor>
  <xdr:twoCellAnchor editAs="oneCell">
    <xdr:from>
      <xdr:col>15</xdr:col>
      <xdr:colOff>238127</xdr:colOff>
      <xdr:row>0</xdr:row>
      <xdr:rowOff>66676</xdr:rowOff>
    </xdr:from>
    <xdr:to>
      <xdr:col>17</xdr:col>
      <xdr:colOff>9524</xdr:colOff>
      <xdr:row>3</xdr:row>
      <xdr:rowOff>117063</xdr:rowOff>
    </xdr:to>
    <xdr:pic>
      <xdr:nvPicPr>
        <xdr:cNvPr id="4" name="Image 3" descr="(Image JPEG, 2362x3260 pixels) - Redimensionnée (24%).jpeg"/>
        <xdr:cNvPicPr>
          <a:picLocks noChangeAspect="1"/>
        </xdr:cNvPicPr>
      </xdr:nvPicPr>
      <xdr:blipFill>
        <a:blip xmlns:r="http://schemas.openxmlformats.org/officeDocument/2006/relationships" r:embed="rId1" cstate="print"/>
        <a:stretch>
          <a:fillRect/>
        </a:stretch>
      </xdr:blipFill>
      <xdr:spPr>
        <a:xfrm>
          <a:off x="5953127" y="66676"/>
          <a:ext cx="533397" cy="736187"/>
        </a:xfrm>
        <a:prstGeom prst="rect">
          <a:avLst/>
        </a:prstGeom>
      </xdr:spPr>
    </xdr:pic>
    <xdr:clientData/>
  </xdr:twoCellAnchor>
  <xdr:twoCellAnchor editAs="oneCell">
    <xdr:from>
      <xdr:col>28</xdr:col>
      <xdr:colOff>247650</xdr:colOff>
      <xdr:row>0</xdr:row>
      <xdr:rowOff>38100</xdr:rowOff>
    </xdr:from>
    <xdr:to>
      <xdr:col>29</xdr:col>
      <xdr:colOff>308201</xdr:colOff>
      <xdr:row>2</xdr:row>
      <xdr:rowOff>0</xdr:rowOff>
    </xdr:to>
    <xdr:pic>
      <xdr:nvPicPr>
        <xdr:cNvPr id="5" name="Image 4" descr="dgo5 mai 2010.jpg"/>
        <xdr:cNvPicPr>
          <a:picLocks noChangeAspect="1"/>
        </xdr:cNvPicPr>
      </xdr:nvPicPr>
      <xdr:blipFill>
        <a:blip xmlns:r="http://schemas.openxmlformats.org/officeDocument/2006/relationships" r:embed="rId2" cstate="print"/>
        <a:stretch>
          <a:fillRect/>
        </a:stretch>
      </xdr:blipFill>
      <xdr:spPr>
        <a:xfrm>
          <a:off x="5200650" y="38100"/>
          <a:ext cx="441551" cy="419100"/>
        </a:xfrm>
        <a:prstGeom prst="rect">
          <a:avLst/>
        </a:prstGeom>
      </xdr:spPr>
    </xdr:pic>
    <xdr:clientData/>
  </xdr:twoCellAnchor>
  <xdr:twoCellAnchor editAs="oneCell">
    <xdr:from>
      <xdr:col>31</xdr:col>
      <xdr:colOff>19052</xdr:colOff>
      <xdr:row>0</xdr:row>
      <xdr:rowOff>85726</xdr:rowOff>
    </xdr:from>
    <xdr:to>
      <xdr:col>31</xdr:col>
      <xdr:colOff>552449</xdr:colOff>
      <xdr:row>3</xdr:row>
      <xdr:rowOff>136113</xdr:rowOff>
    </xdr:to>
    <xdr:pic>
      <xdr:nvPicPr>
        <xdr:cNvPr id="6" name="Image 5" descr="(Image JPEG, 2362x3260 pixels) - Redimensionnée (24%).jpeg"/>
        <xdr:cNvPicPr>
          <a:picLocks noChangeAspect="1"/>
        </xdr:cNvPicPr>
      </xdr:nvPicPr>
      <xdr:blipFill>
        <a:blip xmlns:r="http://schemas.openxmlformats.org/officeDocument/2006/relationships" r:embed="rId1" cstate="print"/>
        <a:stretch>
          <a:fillRect/>
        </a:stretch>
      </xdr:blipFill>
      <xdr:spPr>
        <a:xfrm>
          <a:off x="11668127" y="85726"/>
          <a:ext cx="533397" cy="736187"/>
        </a:xfrm>
        <a:prstGeom prst="rect">
          <a:avLst/>
        </a:prstGeom>
      </xdr:spPr>
    </xdr:pic>
    <xdr:clientData/>
  </xdr:twoCellAnchor>
  <xdr:twoCellAnchor editAs="oneCell">
    <xdr:from>
      <xdr:col>43</xdr:col>
      <xdr:colOff>247650</xdr:colOff>
      <xdr:row>0</xdr:row>
      <xdr:rowOff>38100</xdr:rowOff>
    </xdr:from>
    <xdr:to>
      <xdr:col>44</xdr:col>
      <xdr:colOff>308201</xdr:colOff>
      <xdr:row>2</xdr:row>
      <xdr:rowOff>0</xdr:rowOff>
    </xdr:to>
    <xdr:pic>
      <xdr:nvPicPr>
        <xdr:cNvPr id="7" name="Image 6" descr="dgo5 mai 2010.jpg"/>
        <xdr:cNvPicPr>
          <a:picLocks noChangeAspect="1"/>
        </xdr:cNvPicPr>
      </xdr:nvPicPr>
      <xdr:blipFill>
        <a:blip xmlns:r="http://schemas.openxmlformats.org/officeDocument/2006/relationships" r:embed="rId2" cstate="print"/>
        <a:stretch>
          <a:fillRect/>
        </a:stretch>
      </xdr:blipFill>
      <xdr:spPr>
        <a:xfrm>
          <a:off x="5200650" y="38100"/>
          <a:ext cx="441551" cy="419100"/>
        </a:xfrm>
        <a:prstGeom prst="rect">
          <a:avLst/>
        </a:prstGeom>
      </xdr:spPr>
    </xdr:pic>
    <xdr:clientData/>
  </xdr:twoCellAnchor>
  <xdr:twoCellAnchor editAs="oneCell">
    <xdr:from>
      <xdr:col>47</xdr:col>
      <xdr:colOff>19052</xdr:colOff>
      <xdr:row>0</xdr:row>
      <xdr:rowOff>85726</xdr:rowOff>
    </xdr:from>
    <xdr:to>
      <xdr:col>47</xdr:col>
      <xdr:colOff>552449</xdr:colOff>
      <xdr:row>3</xdr:row>
      <xdr:rowOff>136113</xdr:rowOff>
    </xdr:to>
    <xdr:pic>
      <xdr:nvPicPr>
        <xdr:cNvPr id="8" name="Image 7" descr="(Image JPEG, 2362x3260 pixels) - Redimensionnée (24%).jpeg"/>
        <xdr:cNvPicPr>
          <a:picLocks noChangeAspect="1"/>
        </xdr:cNvPicPr>
      </xdr:nvPicPr>
      <xdr:blipFill>
        <a:blip xmlns:r="http://schemas.openxmlformats.org/officeDocument/2006/relationships" r:embed="rId1" cstate="print"/>
        <a:stretch>
          <a:fillRect/>
        </a:stretch>
      </xdr:blipFill>
      <xdr:spPr>
        <a:xfrm>
          <a:off x="11763377" y="85726"/>
          <a:ext cx="533397" cy="736187"/>
        </a:xfrm>
        <a:prstGeom prst="rect">
          <a:avLst/>
        </a:prstGeom>
      </xdr:spPr>
    </xdr:pic>
    <xdr:clientData/>
  </xdr:twoCellAnchor>
  <xdr:twoCellAnchor editAs="oneCell">
    <xdr:from>
      <xdr:col>59</xdr:col>
      <xdr:colOff>247651</xdr:colOff>
      <xdr:row>0</xdr:row>
      <xdr:rowOff>38100</xdr:rowOff>
    </xdr:from>
    <xdr:to>
      <xdr:col>60</xdr:col>
      <xdr:colOff>333376</xdr:colOff>
      <xdr:row>2</xdr:row>
      <xdr:rowOff>0</xdr:rowOff>
    </xdr:to>
    <xdr:pic>
      <xdr:nvPicPr>
        <xdr:cNvPr id="9" name="Image 8" descr="dgo5 mai 2010.jpg"/>
        <xdr:cNvPicPr>
          <a:picLocks noChangeAspect="1"/>
        </xdr:cNvPicPr>
      </xdr:nvPicPr>
      <xdr:blipFill>
        <a:blip xmlns:r="http://schemas.openxmlformats.org/officeDocument/2006/relationships" r:embed="rId2" cstate="print"/>
        <a:stretch>
          <a:fillRect/>
        </a:stretch>
      </xdr:blipFill>
      <xdr:spPr>
        <a:xfrm>
          <a:off x="29670376" y="38100"/>
          <a:ext cx="45720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57150</xdr:rowOff>
    </xdr:from>
    <xdr:to>
      <xdr:col>6</xdr:col>
      <xdr:colOff>723901</xdr:colOff>
      <xdr:row>49</xdr:row>
      <xdr:rowOff>123825</xdr:rowOff>
    </xdr:to>
    <xdr:sp macro="" textlink="">
      <xdr:nvSpPr>
        <xdr:cNvPr id="2" name="ZoneTexte 1"/>
        <xdr:cNvSpPr txBox="1"/>
      </xdr:nvSpPr>
      <xdr:spPr>
        <a:xfrm>
          <a:off x="19051" y="57150"/>
          <a:ext cx="5276850" cy="940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BE" sz="1100" b="1">
              <a:solidFill>
                <a:schemeClr val="dk1"/>
              </a:solidFill>
              <a:latin typeface="+mn-lt"/>
              <a:ea typeface="+mn-ea"/>
              <a:cs typeface="+mn-cs"/>
            </a:rPr>
            <a:t>Comment procéder</a:t>
          </a:r>
          <a:r>
            <a:rPr lang="fr-BE" sz="1100" b="1" baseline="0">
              <a:solidFill>
                <a:schemeClr val="dk1"/>
              </a:solidFill>
              <a:latin typeface="+mn-lt"/>
              <a:ea typeface="+mn-ea"/>
              <a:cs typeface="+mn-cs"/>
            </a:rPr>
            <a:t> avec le fichier Excel ...   </a:t>
          </a:r>
          <a:r>
            <a:rPr lang="fr-BE" sz="1100" baseline="0">
              <a:solidFill>
                <a:schemeClr val="dk1"/>
              </a:solidFill>
              <a:latin typeface="+mn-lt"/>
              <a:ea typeface="+mn-ea"/>
              <a:cs typeface="+mn-cs"/>
            </a:rPr>
            <a:t>		1</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r>
            <a:rPr lang="fr-BE" sz="1100">
              <a:solidFill>
                <a:schemeClr val="dk1"/>
              </a:solidFill>
              <a:latin typeface="+mn-lt"/>
              <a:ea typeface="+mn-ea"/>
              <a:cs typeface="+mn-cs"/>
            </a:rPr>
            <a:t>Le fichier a</a:t>
          </a:r>
          <a:r>
            <a:rPr lang="fr-BE" sz="1100" baseline="0">
              <a:solidFill>
                <a:schemeClr val="dk1"/>
              </a:solidFill>
              <a:latin typeface="+mn-lt"/>
              <a:ea typeface="+mn-ea"/>
              <a:cs typeface="+mn-cs"/>
            </a:rPr>
            <a:t> été créé en Excel 2007.  Il </a:t>
          </a:r>
          <a:r>
            <a:rPr lang="fr-BE" sz="1100">
              <a:solidFill>
                <a:schemeClr val="dk1"/>
              </a:solidFill>
              <a:latin typeface="+mn-lt"/>
              <a:ea typeface="+mn-ea"/>
              <a:cs typeface="+mn-cs"/>
            </a:rPr>
            <a:t>contient trois onglets</a:t>
          </a:r>
          <a:r>
            <a:rPr lang="fr-BE" sz="1100" baseline="0">
              <a:solidFill>
                <a:schemeClr val="dk1"/>
              </a:solidFill>
              <a:latin typeface="+mn-lt"/>
              <a:ea typeface="+mn-ea"/>
              <a:cs typeface="+mn-cs"/>
            </a:rPr>
            <a:t>, dont celui-ci, où tous les calculs ont été réalisés par des fonctions et formules standards disponibles dans l'application classique.  Ceci permet de garantir une meilleure utilisation de l'outil de bureautique.  Les  cellules des trois onglets sont  "verrouillées" pour réduire les risques d'erreur ou d'effacement inoppinés.</a:t>
          </a:r>
          <a:endParaRPr lang="fr-BE" sz="1400"/>
        </a:p>
        <a:p>
          <a:pPr fontAlgn="base"/>
          <a:endParaRPr lang="fr-BE" sz="1100" baseline="0">
            <a:solidFill>
              <a:schemeClr val="dk1"/>
            </a:solidFill>
            <a:latin typeface="+mn-lt"/>
            <a:ea typeface="+mn-ea"/>
            <a:cs typeface="+mn-cs"/>
          </a:endParaRPr>
        </a:p>
        <a:p>
          <a:r>
            <a:rPr lang="fr-BE" sz="1100" baseline="0">
              <a:solidFill>
                <a:schemeClr val="dk1"/>
              </a:solidFill>
              <a:latin typeface="+mn-lt"/>
              <a:ea typeface="+mn-ea"/>
              <a:cs typeface="+mn-cs"/>
            </a:rPr>
            <a:t>1.  Le premier onglet intitulé "</a:t>
          </a:r>
          <a:r>
            <a:rPr lang="fr-BE" sz="1100" b="1" baseline="0">
              <a:solidFill>
                <a:schemeClr val="dk1"/>
              </a:solidFill>
              <a:latin typeface="+mn-lt"/>
              <a:ea typeface="+mn-ea"/>
              <a:cs typeface="+mn-cs"/>
            </a:rPr>
            <a:t>valeurs</a:t>
          </a:r>
          <a:r>
            <a:rPr lang="fr-BE" sz="1100" baseline="0">
              <a:solidFill>
                <a:schemeClr val="dk1"/>
              </a:solidFill>
              <a:latin typeface="+mn-lt"/>
              <a:ea typeface="+mn-ea"/>
              <a:cs typeface="+mn-cs"/>
            </a:rPr>
            <a:t>" est l'endroit où vous pourrez introduire des données qui  caractérisent votre situation.  Pour ce faire les zones de cellules "blanches" sont libres (déverouillées) pour y encoder des informations.</a:t>
          </a:r>
          <a:endParaRPr lang="fr-BE" sz="1400"/>
        </a:p>
        <a:p>
          <a:r>
            <a:rPr lang="fr-BE" sz="1100" baseline="0">
              <a:solidFill>
                <a:schemeClr val="dk1"/>
              </a:solidFill>
              <a:latin typeface="+mn-lt"/>
              <a:ea typeface="+mn-ea"/>
              <a:cs typeface="+mn-cs"/>
            </a:rPr>
            <a:t>Dans certains cas les cellules blanches permettent de sélectionner une valeur parmi une liste de valeurs candidates.</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r>
            <a:rPr lang="fr-BE" sz="1100" i="1" baseline="0">
              <a:solidFill>
                <a:schemeClr val="dk1"/>
              </a:solidFill>
              <a:latin typeface="+mn-lt"/>
              <a:ea typeface="+mn-ea"/>
              <a:cs typeface="+mn-cs"/>
            </a:rPr>
            <a:t>Par exemple ci-dessus pour sélectionner votre commune.  (Cliquer dans la cellule et une petite flèche apparaît au côté droit de la cellule.  L'activer par un click ouvre la liste déroulante où vous pouvez sélectionner votre choix.)</a:t>
          </a:r>
          <a:endParaRPr lang="fr-BE" sz="1400"/>
        </a:p>
        <a:p>
          <a:pPr fontAlgn="base"/>
          <a:endParaRPr lang="fr-BE" sz="1100" baseline="0">
            <a:solidFill>
              <a:schemeClr val="dk1"/>
            </a:solidFill>
            <a:latin typeface="+mn-lt"/>
            <a:ea typeface="+mn-ea"/>
            <a:cs typeface="+mn-cs"/>
          </a:endParaRPr>
        </a:p>
        <a:p>
          <a:r>
            <a:rPr lang="fr-BE" sz="1100" baseline="0">
              <a:solidFill>
                <a:schemeClr val="dk1"/>
              </a:solidFill>
              <a:latin typeface="+mn-lt"/>
              <a:ea typeface="+mn-ea"/>
              <a:cs typeface="+mn-cs"/>
            </a:rPr>
            <a:t>Etape 1.  =&gt; </a:t>
          </a:r>
          <a:r>
            <a:rPr lang="fr-BE" sz="1100" b="1" baseline="0">
              <a:solidFill>
                <a:schemeClr val="dk1"/>
              </a:solidFill>
              <a:latin typeface="+mn-lt"/>
              <a:ea typeface="+mn-ea"/>
              <a:cs typeface="+mn-cs"/>
            </a:rPr>
            <a:t>Sélectionner votre commune</a:t>
          </a:r>
          <a:r>
            <a:rPr lang="fr-BE" sz="1100" baseline="0">
              <a:solidFill>
                <a:schemeClr val="dk1"/>
              </a:solidFill>
              <a:latin typeface="+mn-lt"/>
              <a:ea typeface="+mn-ea"/>
              <a:cs typeface="+mn-cs"/>
            </a:rPr>
            <a:t>.  Cela déclenche la recherche des chiffres de population de référence (01/01/2018) tels que publiés au Moniteur Belge pour les élections.    </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endParaRPr lang="fr-BE" sz="1100">
            <a:solidFill>
              <a:schemeClr val="dk1"/>
            </a:solidFill>
            <a:latin typeface="+mn-lt"/>
            <a:ea typeface="+mn-ea"/>
            <a:cs typeface="+mn-cs"/>
          </a:endParaRPr>
        </a:p>
        <a:p>
          <a:endParaRPr lang="fr-BE" sz="1100">
            <a:solidFill>
              <a:schemeClr val="dk1"/>
            </a:solidFill>
            <a:latin typeface="+mn-lt"/>
            <a:ea typeface="+mn-ea"/>
            <a:cs typeface="+mn-cs"/>
          </a:endParaRPr>
        </a:p>
        <a:p>
          <a:endParaRPr lang="fr-BE" sz="1100">
            <a:solidFill>
              <a:schemeClr val="dk1"/>
            </a:solidFill>
            <a:latin typeface="+mn-lt"/>
            <a:ea typeface="+mn-ea"/>
            <a:cs typeface="+mn-cs"/>
          </a:endParaRPr>
        </a:p>
        <a:p>
          <a:r>
            <a:rPr lang="fr-BE" sz="1100">
              <a:solidFill>
                <a:schemeClr val="dk1"/>
              </a:solidFill>
              <a:latin typeface="+mn-lt"/>
              <a:ea typeface="+mn-ea"/>
              <a:cs typeface="+mn-cs"/>
            </a:rPr>
            <a:t>Indiquez </a:t>
          </a:r>
          <a:r>
            <a:rPr lang="fr-BE" sz="1100" baseline="0">
              <a:solidFill>
                <a:schemeClr val="dk1"/>
              </a:solidFill>
              <a:latin typeface="+mn-lt"/>
              <a:ea typeface="+mn-ea"/>
              <a:cs typeface="+mn-cs"/>
            </a:rPr>
            <a:t>s'il existe un </a:t>
          </a:r>
          <a:r>
            <a:rPr lang="fr-BE" sz="1100" b="1" baseline="0">
              <a:solidFill>
                <a:schemeClr val="dk1"/>
              </a:solidFill>
              <a:latin typeface="+mn-lt"/>
              <a:ea typeface="+mn-ea"/>
              <a:cs typeface="+mn-cs"/>
            </a:rPr>
            <a:t>pacte de majorité </a:t>
          </a:r>
          <a:r>
            <a:rPr lang="fr-BE" sz="1100" baseline="0">
              <a:solidFill>
                <a:schemeClr val="dk1"/>
              </a:solidFill>
              <a:latin typeface="+mn-lt"/>
              <a:ea typeface="+mn-ea"/>
              <a:cs typeface="+mn-cs"/>
            </a:rPr>
            <a:t>par "oui", "non" ou en sélectionnant la réponse avec la liste déroulante, le </a:t>
          </a:r>
          <a:r>
            <a:rPr lang="fr-BE" sz="1100" b="1" baseline="0">
              <a:solidFill>
                <a:schemeClr val="dk1"/>
              </a:solidFill>
              <a:latin typeface="+mn-lt"/>
              <a:ea typeface="+mn-ea"/>
              <a:cs typeface="+mn-cs"/>
            </a:rPr>
            <a:t>nombre de sièges au Conseil communal </a:t>
          </a:r>
          <a:r>
            <a:rPr lang="fr-BE" sz="1100" baseline="0">
              <a:solidFill>
                <a:schemeClr val="dk1"/>
              </a:solidFill>
              <a:latin typeface="+mn-lt"/>
              <a:ea typeface="+mn-ea"/>
              <a:cs typeface="+mn-cs"/>
            </a:rPr>
            <a:t>pour votre commune s'affiche automatiquement.</a:t>
          </a:r>
          <a:endParaRPr lang="fr-BE" sz="1100">
            <a:solidFill>
              <a:schemeClr val="dk1"/>
            </a:solidFill>
            <a:latin typeface="+mn-lt"/>
            <a:ea typeface="+mn-ea"/>
            <a:cs typeface="+mn-cs"/>
          </a:endParaRPr>
        </a:p>
      </xdr:txBody>
    </xdr:sp>
    <xdr:clientData/>
  </xdr:twoCellAnchor>
  <xdr:twoCellAnchor editAs="oneCell">
    <xdr:from>
      <xdr:col>0</xdr:col>
      <xdr:colOff>57150</xdr:colOff>
      <xdr:row>13</xdr:row>
      <xdr:rowOff>95251</xdr:rowOff>
    </xdr:from>
    <xdr:to>
      <xdr:col>6</xdr:col>
      <xdr:colOff>718261</xdr:colOff>
      <xdr:row>21</xdr:row>
      <xdr:rowOff>19051</xdr:rowOff>
    </xdr:to>
    <xdr:pic>
      <xdr:nvPicPr>
        <xdr:cNvPr id="3" name="Image 2" descr="Clipboard10.jpg"/>
        <xdr:cNvPicPr>
          <a:picLocks noChangeAspect="1"/>
        </xdr:cNvPicPr>
      </xdr:nvPicPr>
      <xdr:blipFill>
        <a:blip xmlns:r="http://schemas.openxmlformats.org/officeDocument/2006/relationships" r:embed="rId1" cstate="print"/>
        <a:stretch>
          <a:fillRect/>
        </a:stretch>
      </xdr:blipFill>
      <xdr:spPr>
        <a:xfrm>
          <a:off x="57150" y="2571751"/>
          <a:ext cx="5233111" cy="1447800"/>
        </a:xfrm>
        <a:prstGeom prst="rect">
          <a:avLst/>
        </a:prstGeom>
      </xdr:spPr>
    </xdr:pic>
    <xdr:clientData/>
  </xdr:twoCellAnchor>
  <xdr:twoCellAnchor>
    <xdr:from>
      <xdr:col>7</xdr:col>
      <xdr:colOff>28575</xdr:colOff>
      <xdr:row>0</xdr:row>
      <xdr:rowOff>66675</xdr:rowOff>
    </xdr:from>
    <xdr:to>
      <xdr:col>13</xdr:col>
      <xdr:colOff>723900</xdr:colOff>
      <xdr:row>49</xdr:row>
      <xdr:rowOff>142875</xdr:rowOff>
    </xdr:to>
    <xdr:sp macro="" textlink="">
      <xdr:nvSpPr>
        <xdr:cNvPr id="5" name="ZoneTexte 4"/>
        <xdr:cNvSpPr txBox="1"/>
      </xdr:nvSpPr>
      <xdr:spPr>
        <a:xfrm>
          <a:off x="5362575" y="66675"/>
          <a:ext cx="5267325" cy="941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BE" sz="1100"/>
            <a:t>2</a:t>
          </a:r>
        </a:p>
        <a:p>
          <a:r>
            <a:rPr lang="fr-BE" sz="1100" u="sng"/>
            <a:t>Nota</a:t>
          </a:r>
          <a:r>
            <a:rPr lang="fr-BE" sz="1100"/>
            <a:t> :  Les cellules qui possèdent un triangle rouge dans le coin supérieur droit</a:t>
          </a:r>
          <a:r>
            <a:rPr lang="fr-BE" sz="1100" baseline="0"/>
            <a:t> affichent une petite note explicative lorsque on promène la souris sur celles-ci.  Le point d'interrogation signale l'existence d'une cellule dont la note apporte des précisions.</a:t>
          </a:r>
          <a:endParaRPr lang="fr-BE" sz="1100"/>
        </a:p>
        <a:p>
          <a:endParaRPr lang="fr-BE" sz="1100"/>
        </a:p>
        <a:p>
          <a:endParaRPr lang="fr-BE" sz="1100"/>
        </a:p>
        <a:p>
          <a:endParaRPr lang="fr-BE" sz="1100"/>
        </a:p>
        <a:p>
          <a:endParaRPr lang="fr-BE" sz="1100"/>
        </a:p>
        <a:p>
          <a:endParaRPr lang="fr-BE" sz="1100"/>
        </a:p>
        <a:p>
          <a:endParaRPr lang="fr-BE" sz="1100"/>
        </a:p>
        <a:p>
          <a:r>
            <a:rPr lang="fr-BE" sz="1100"/>
            <a:t>N'hésitez</a:t>
          </a:r>
          <a:r>
            <a:rPr lang="fr-BE" sz="1100" baseline="0"/>
            <a:t> pas à les utiliser.</a:t>
          </a:r>
          <a:endParaRPr lang="fr-BE" sz="1100"/>
        </a:p>
        <a:p>
          <a:endParaRPr lang="fr-BE" sz="1100"/>
        </a:p>
        <a:p>
          <a:endParaRPr lang="fr-BE" sz="1100"/>
        </a:p>
        <a:p>
          <a:endParaRPr lang="fr-BE" sz="1100"/>
        </a:p>
        <a:p>
          <a:r>
            <a:rPr lang="fr-BE" sz="1100"/>
            <a:t>Etape</a:t>
          </a:r>
          <a:r>
            <a:rPr lang="fr-BE" sz="1100" baseline="0"/>
            <a:t> 2.  =&gt; Dans les zones blanches en dessous, encodez sur chaque ligne:</a:t>
          </a:r>
        </a:p>
        <a:p>
          <a:r>
            <a:rPr lang="fr-BE" sz="1100" baseline="0"/>
            <a:t>- Dans la colonne "Listes en présence" les différentes listes qui se sont présentées aux </a:t>
          </a:r>
        </a:p>
        <a:p>
          <a:r>
            <a:rPr lang="fr-BE" sz="1100" baseline="0"/>
            <a:t>   élections.</a:t>
          </a:r>
        </a:p>
        <a:p>
          <a:r>
            <a:rPr lang="fr-BE" sz="1100" baseline="0"/>
            <a:t>- Dans la colonne "Sièges" le nombre de sièges qu'elles ont individuellement obtenu.</a:t>
          </a:r>
        </a:p>
        <a:p>
          <a:r>
            <a:rPr lang="fr-BE" sz="1100" baseline="0"/>
            <a:t>- Dans la colonne "Pacte" par un "oui" ou un "non" (ou sélectionnez la bonne réponse) </a:t>
          </a:r>
        </a:p>
        <a:p>
          <a:r>
            <a:rPr lang="fr-BE" sz="1100" baseline="0"/>
            <a:t>   celles qui font le cas échéant partie du pacte de majorité.</a:t>
          </a:r>
          <a:endParaRPr lang="fr-BE" sz="1100"/>
        </a:p>
        <a:p>
          <a:endParaRPr lang="fr-BE" sz="1100"/>
        </a:p>
        <a:p>
          <a:r>
            <a:rPr lang="fr-BE" sz="1100"/>
            <a:t>Notez</a:t>
          </a:r>
          <a:r>
            <a:rPr lang="fr-BE" sz="1100" baseline="0"/>
            <a:t> que sur la même ligne que "Nombre de conseillers communaux", une valeur de vérification "0 manque(nt)" signale si vous n'en avez pas oublié.  Cette vérification est réalisée sommairement par l'addition des valeurs dans la colonne "Sièges".  Donc soyez vigilants.</a:t>
          </a:r>
          <a:endParaRPr lang="fr-BE" sz="1100"/>
        </a:p>
        <a:p>
          <a:endParaRPr lang="fr-BE" sz="1100"/>
        </a:p>
        <a:p>
          <a:r>
            <a:rPr lang="fr-BE" sz="1100"/>
            <a:t>Etape 3.</a:t>
          </a:r>
          <a:r>
            <a:rPr lang="fr-BE" sz="1100" baseline="0"/>
            <a:t>  =&gt; Tous les calculs sont effectués automatiquement en fonction des méthodes  1 et 2 de calcul. (Méthode 1 = la méthode simple ou règle générale; méthode 2 = méthode supplétive prévue en cas de situation particulière de majorité.)   La colonne "Vous" permet d'effectuer des simulations ou des propositions.  Les valeurs introduites dans cette colonne "Vous" n'influencent absolument pas les calculs.</a:t>
          </a:r>
        </a:p>
        <a:p>
          <a:endParaRPr lang="fr-BE" sz="1100" baseline="0"/>
        </a:p>
        <a:p>
          <a:r>
            <a:rPr lang="fr-BE" sz="1100" baseline="0"/>
            <a:t>Etape 4.  =&gt; Dans les parties 3 et 4 de la feuille, renseignez les informations demandées et relatives aux candidats retenus au Conseil de l'Action sociale.</a:t>
          </a:r>
        </a:p>
        <a:p>
          <a:endParaRPr lang="fr-BE" sz="1100" baseline="0"/>
        </a:p>
        <a:p>
          <a:r>
            <a:rPr lang="fr-BE" sz="1100" b="1" baseline="0"/>
            <a:t>NOTE</a:t>
          </a:r>
          <a:r>
            <a:rPr lang="fr-BE" sz="1100" baseline="0"/>
            <a:t> : Une </a:t>
          </a:r>
          <a:r>
            <a:rPr lang="fr-BE" sz="1100" b="1" baseline="0">
              <a:solidFill>
                <a:srgbClr val="FF0000"/>
              </a:solidFill>
            </a:rPr>
            <a:t>erreur</a:t>
          </a:r>
          <a:r>
            <a:rPr lang="fr-BE" sz="1100" baseline="0"/>
            <a:t> </a:t>
          </a:r>
          <a:r>
            <a:rPr lang="fr-BE" sz="1100">
              <a:solidFill>
                <a:schemeClr val="dk1"/>
              </a:solidFill>
              <a:latin typeface="+mn-lt"/>
              <a:ea typeface="+mn-ea"/>
              <a:cs typeface="+mn-cs"/>
            </a:rPr>
            <a:t>apparaît </a:t>
          </a:r>
          <a:r>
            <a:rPr lang="fr-BE" sz="1100" baseline="0"/>
            <a:t>dans le cas : </a:t>
          </a:r>
        </a:p>
        <a:p>
          <a:r>
            <a:rPr lang="fr-BE" sz="1100" baseline="0"/>
            <a:t>1.  D’un ballotage entre deux ou plusieurs listes lié aux décimales : le module de calcul ne permet pas  le calcul de l’attribution des sièges lorsqu’il y a plus de listes ayant vocation à avoir un siège que de sièges à pourvoir. Si, dans la colonne « Saff » apparaissent les valeurs « ERR », il y a lieu d’opérer la répartition des sièges restants de manière manuelle suivant les règles de dévolution prévues dans la loi organique.   Dans ce cas, la colonne  « VOUS » permet de simuler ou de renseigner une possibilité, sans altérer les calculs. </a:t>
          </a:r>
        </a:p>
        <a:p>
          <a:r>
            <a:rPr lang="fr-BE" sz="1100" baseline="0"/>
            <a:t>2.  Où une seule liste constitue le pacte de majorité  (hypothèse où un seul « oui » est mentionné dans la colonne pacte). Ne pas tenir compte du message d’erreur sauf si  dans la colonne « Saff » apparaissent les valeurs « ERR ». En ce cas, on appliquera la procédure prévue au 1.</a:t>
          </a:r>
          <a:endParaRPr lang="fr-BE" sz="1100"/>
        </a:p>
        <a:p>
          <a:endParaRPr lang="fr-BE" sz="1100"/>
        </a:p>
        <a:p>
          <a:r>
            <a:rPr lang="fr-BE" sz="1100" b="1"/>
            <a:t>NOTE</a:t>
          </a:r>
          <a:r>
            <a:rPr lang="fr-BE" sz="1100"/>
            <a:t> : La feuille excel fonctionne</a:t>
          </a:r>
          <a:r>
            <a:rPr lang="fr-BE" sz="1100" baseline="0"/>
            <a:t> pour des situations "normales".  Elle vous est fournie à titre d'aide pour les calculs de ventilation des sièges.  Les résultats dans vos communes peuvent induirent des situations, particulières, spécifiques et imprévisibles.  Aussi, n'hésitez pas dans ces cas à effectuer vous-mêmes la vérification arithmétique en fonction des indications qui vous ont été fournies lors des séances d'information.</a:t>
          </a:r>
          <a:endParaRPr lang="fr-BE" sz="1100"/>
        </a:p>
        <a:p>
          <a:endParaRPr lang="fr-BE" sz="1100"/>
        </a:p>
      </xdr:txBody>
    </xdr:sp>
    <xdr:clientData/>
  </xdr:twoCellAnchor>
  <xdr:twoCellAnchor editAs="oneCell">
    <xdr:from>
      <xdr:col>7</xdr:col>
      <xdr:colOff>142875</xdr:colOff>
      <xdr:row>4</xdr:row>
      <xdr:rowOff>114300</xdr:rowOff>
    </xdr:from>
    <xdr:to>
      <xdr:col>7</xdr:col>
      <xdr:colOff>733425</xdr:colOff>
      <xdr:row>7</xdr:row>
      <xdr:rowOff>0</xdr:rowOff>
    </xdr:to>
    <xdr:pic>
      <xdr:nvPicPr>
        <xdr:cNvPr id="6" name="Image 5" descr="Clipboard02.jpg"/>
        <xdr:cNvPicPr>
          <a:picLocks noChangeAspect="1"/>
        </xdr:cNvPicPr>
      </xdr:nvPicPr>
      <xdr:blipFill>
        <a:blip xmlns:r="http://schemas.openxmlformats.org/officeDocument/2006/relationships" r:embed="rId2" cstate="print"/>
        <a:stretch>
          <a:fillRect/>
        </a:stretch>
      </xdr:blipFill>
      <xdr:spPr>
        <a:xfrm>
          <a:off x="5476875" y="876300"/>
          <a:ext cx="590550" cy="457200"/>
        </a:xfrm>
        <a:prstGeom prst="rect">
          <a:avLst/>
        </a:prstGeom>
      </xdr:spPr>
    </xdr:pic>
    <xdr:clientData/>
  </xdr:twoCellAnchor>
  <xdr:twoCellAnchor editAs="oneCell">
    <xdr:from>
      <xdr:col>8</xdr:col>
      <xdr:colOff>47625</xdr:colOff>
      <xdr:row>4</xdr:row>
      <xdr:rowOff>114300</xdr:rowOff>
    </xdr:from>
    <xdr:to>
      <xdr:col>9</xdr:col>
      <xdr:colOff>9525</xdr:colOff>
      <xdr:row>7</xdr:row>
      <xdr:rowOff>19050</xdr:rowOff>
    </xdr:to>
    <xdr:pic>
      <xdr:nvPicPr>
        <xdr:cNvPr id="7" name="Image 6" descr="Clipboard04.jpg"/>
        <xdr:cNvPicPr>
          <a:picLocks noChangeAspect="1"/>
        </xdr:cNvPicPr>
      </xdr:nvPicPr>
      <xdr:blipFill>
        <a:blip xmlns:r="http://schemas.openxmlformats.org/officeDocument/2006/relationships" r:embed="rId3" cstate="print"/>
        <a:stretch>
          <a:fillRect/>
        </a:stretch>
      </xdr:blipFill>
      <xdr:spPr>
        <a:xfrm>
          <a:off x="6143625" y="876300"/>
          <a:ext cx="723900" cy="476250"/>
        </a:xfrm>
        <a:prstGeom prst="rect">
          <a:avLst/>
        </a:prstGeom>
      </xdr:spPr>
    </xdr:pic>
    <xdr:clientData/>
  </xdr:twoCellAnchor>
  <xdr:twoCellAnchor editAs="oneCell">
    <xdr:from>
      <xdr:col>9</xdr:col>
      <xdr:colOff>238125</xdr:colOff>
      <xdr:row>4</xdr:row>
      <xdr:rowOff>114300</xdr:rowOff>
    </xdr:from>
    <xdr:to>
      <xdr:col>13</xdr:col>
      <xdr:colOff>619125</xdr:colOff>
      <xdr:row>11</xdr:row>
      <xdr:rowOff>57150</xdr:rowOff>
    </xdr:to>
    <xdr:pic>
      <xdr:nvPicPr>
        <xdr:cNvPr id="8" name="Image 7" descr="Clipboard06.jpg"/>
        <xdr:cNvPicPr>
          <a:picLocks noChangeAspect="1"/>
        </xdr:cNvPicPr>
      </xdr:nvPicPr>
      <xdr:blipFill>
        <a:blip xmlns:r="http://schemas.openxmlformats.org/officeDocument/2006/relationships" r:embed="rId4" cstate="print"/>
        <a:stretch>
          <a:fillRect/>
        </a:stretch>
      </xdr:blipFill>
      <xdr:spPr>
        <a:xfrm>
          <a:off x="7096125" y="876300"/>
          <a:ext cx="3429000" cy="1276350"/>
        </a:xfrm>
        <a:prstGeom prst="rect">
          <a:avLst/>
        </a:prstGeom>
      </xdr:spPr>
    </xdr:pic>
    <xdr:clientData/>
  </xdr:twoCellAnchor>
  <xdr:twoCellAnchor editAs="oneCell">
    <xdr:from>
      <xdr:col>0</xdr:col>
      <xdr:colOff>19050</xdr:colOff>
      <xdr:row>28</xdr:row>
      <xdr:rowOff>0</xdr:rowOff>
    </xdr:from>
    <xdr:to>
      <xdr:col>6</xdr:col>
      <xdr:colOff>685800</xdr:colOff>
      <xdr:row>44</xdr:row>
      <xdr:rowOff>57150</xdr:rowOff>
    </xdr:to>
    <xdr:pic>
      <xdr:nvPicPr>
        <xdr:cNvPr id="9" name="Picture 3"/>
        <xdr:cNvPicPr>
          <a:picLocks noChangeAspect="1" noChangeArrowheads="1"/>
        </xdr:cNvPicPr>
      </xdr:nvPicPr>
      <xdr:blipFill>
        <a:blip xmlns:r="http://schemas.openxmlformats.org/officeDocument/2006/relationships" r:embed="rId5" cstate="print"/>
        <a:srcRect/>
        <a:stretch>
          <a:fillRect/>
        </a:stretch>
      </xdr:blipFill>
      <xdr:spPr bwMode="auto">
        <a:xfrm>
          <a:off x="19050" y="5334000"/>
          <a:ext cx="5238750" cy="310515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Feuil1"/>
  <dimension ref="A1:BK303"/>
  <sheetViews>
    <sheetView showGridLines="0" tabSelected="1" zoomScaleNormal="100" workbookViewId="0">
      <selection activeCell="A14" sqref="A14:K14"/>
    </sheetView>
  </sheetViews>
  <sheetFormatPr baseColWidth="10" defaultRowHeight="20.100000000000001" customHeight="1"/>
  <cols>
    <col min="1" max="29" width="5.7109375" style="1" customWidth="1"/>
    <col min="30" max="30" width="7.140625" style="1" customWidth="1"/>
    <col min="31" max="31" width="3.28515625" style="1" customWidth="1"/>
    <col min="32" max="32" width="8.42578125" style="1" customWidth="1"/>
    <col min="33" max="37" width="5.7109375" style="1" customWidth="1"/>
    <col min="38" max="38" width="15.42578125" style="1" customWidth="1"/>
    <col min="39" max="39" width="21.5703125" style="1" customWidth="1"/>
    <col min="40" max="40" width="5.7109375" style="1" customWidth="1"/>
    <col min="41" max="41" width="5" style="1" customWidth="1"/>
    <col min="42" max="45" width="5.7109375" style="1" customWidth="1"/>
    <col min="46" max="46" width="1.5703125" style="1" customWidth="1"/>
    <col min="47" max="47" width="4.85546875" style="1" customWidth="1"/>
    <col min="48" max="48" width="12.140625" style="1" customWidth="1"/>
    <col min="49" max="49" width="9" style="1" customWidth="1"/>
    <col min="50" max="50" width="4.7109375" style="1" customWidth="1"/>
    <col min="51" max="51" width="5.85546875" style="1" customWidth="1"/>
    <col min="52" max="52" width="4.85546875" style="1" customWidth="1"/>
    <col min="53" max="53" width="5.140625" style="1" customWidth="1"/>
    <col min="54" max="54" width="12.28515625" style="1" customWidth="1"/>
    <col min="55" max="61" width="5.5703125" style="1" customWidth="1"/>
    <col min="62" max="16384" width="11.42578125" style="1"/>
  </cols>
  <sheetData>
    <row r="1" spans="1:63" s="44" customFormat="1" ht="18" customHeight="1">
      <c r="C1" s="45" t="s">
        <v>5</v>
      </c>
      <c r="R1" s="45" t="s">
        <v>5</v>
      </c>
      <c r="AG1" s="45" t="s">
        <v>5</v>
      </c>
      <c r="AW1" s="45" t="s">
        <v>5</v>
      </c>
    </row>
    <row r="2" spans="1:63" s="44" customFormat="1" ht="18" customHeight="1">
      <c r="C2" s="46" t="s">
        <v>356</v>
      </c>
      <c r="D2" s="47"/>
      <c r="E2" s="47"/>
      <c r="F2" s="47"/>
      <c r="G2" s="47"/>
      <c r="H2" s="47"/>
      <c r="I2" s="47"/>
      <c r="J2" s="47"/>
      <c r="K2" s="47"/>
      <c r="L2" s="47"/>
      <c r="M2" s="47"/>
      <c r="R2" s="46" t="s">
        <v>356</v>
      </c>
      <c r="S2" s="47"/>
      <c r="T2" s="47"/>
      <c r="U2" s="47"/>
      <c r="V2" s="47"/>
      <c r="W2" s="47"/>
      <c r="X2" s="47"/>
      <c r="Y2" s="47"/>
      <c r="Z2" s="47"/>
      <c r="AA2" s="47"/>
      <c r="AB2" s="47"/>
      <c r="AG2" s="46" t="s">
        <v>356</v>
      </c>
      <c r="AH2" s="47"/>
      <c r="AI2" s="47"/>
      <c r="AJ2" s="47"/>
      <c r="AK2" s="47"/>
      <c r="AL2" s="47"/>
      <c r="AM2" s="47"/>
      <c r="AN2" s="47"/>
      <c r="AO2" s="47"/>
      <c r="AP2" s="47"/>
      <c r="AQ2" s="47"/>
      <c r="AW2" s="46" t="s">
        <v>356</v>
      </c>
      <c r="AX2" s="47"/>
      <c r="AY2" s="47"/>
      <c r="AZ2" s="47"/>
      <c r="BA2" s="47"/>
      <c r="BB2" s="47"/>
      <c r="BC2" s="47"/>
      <c r="BD2" s="47"/>
      <c r="BE2" s="47"/>
      <c r="BF2" s="47"/>
      <c r="BG2" s="47"/>
    </row>
    <row r="3" spans="1:63" s="44" customFormat="1" ht="18" customHeight="1">
      <c r="D3" s="48"/>
      <c r="E3" s="48"/>
      <c r="F3" s="48"/>
      <c r="G3" s="48"/>
      <c r="H3" s="48"/>
      <c r="I3" s="48"/>
      <c r="N3" s="49">
        <v>2018</v>
      </c>
      <c r="O3" s="50">
        <v>1</v>
      </c>
      <c r="S3" s="48"/>
      <c r="T3" s="48"/>
      <c r="U3" s="48"/>
      <c r="V3" s="48"/>
      <c r="W3" s="48"/>
      <c r="X3" s="48"/>
      <c r="AC3" s="49">
        <v>2018</v>
      </c>
      <c r="AD3" s="50">
        <v>2</v>
      </c>
      <c r="AH3" s="48"/>
      <c r="AI3" s="48"/>
      <c r="AJ3" s="48"/>
      <c r="AK3" s="48"/>
      <c r="AL3" s="48"/>
      <c r="AM3" s="48"/>
      <c r="AR3" s="49">
        <v>2018</v>
      </c>
      <c r="AS3" s="50">
        <v>3</v>
      </c>
      <c r="AX3" s="48"/>
      <c r="AY3" s="48"/>
      <c r="AZ3" s="48"/>
      <c r="BA3" s="48"/>
      <c r="BB3" s="48"/>
      <c r="BC3" s="48"/>
      <c r="BH3" s="49">
        <v>2018</v>
      </c>
      <c r="BI3" s="50">
        <v>4</v>
      </c>
    </row>
    <row r="4" spans="1:63" ht="13.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ht="24.95" customHeight="1">
      <c r="A5" s="5" t="s">
        <v>0</v>
      </c>
      <c r="B5" s="6"/>
      <c r="C5" s="6"/>
      <c r="D5" s="6"/>
      <c r="E5" s="6"/>
      <c r="F5" s="6"/>
      <c r="G5" s="64" t="s">
        <v>307</v>
      </c>
      <c r="H5" s="110"/>
      <c r="I5" s="111"/>
      <c r="J5" s="111"/>
      <c r="K5" s="111"/>
      <c r="L5" s="111"/>
      <c r="M5" s="111"/>
      <c r="N5" s="111"/>
      <c r="O5" s="111"/>
      <c r="P5" s="2"/>
      <c r="Q5" s="2"/>
      <c r="R5" s="2"/>
      <c r="S5" s="2"/>
      <c r="T5" s="2"/>
      <c r="U5" s="21" t="str">
        <f>IF($Q$6=1,"Nombre de sièges dans le pacte de majorité : ","")</f>
        <v/>
      </c>
      <c r="V5" s="22"/>
      <c r="W5" s="22"/>
      <c r="X5" s="22"/>
      <c r="Y5" s="22"/>
      <c r="Z5" s="22"/>
      <c r="AA5" s="22"/>
      <c r="AB5" s="22"/>
      <c r="AC5" s="22"/>
      <c r="AD5" s="21" t="str">
        <f>IF($Q$6 =1,calculs!D29,"")</f>
        <v/>
      </c>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row>
    <row r="6" spans="1:63" ht="24.95" customHeight="1">
      <c r="A6" s="7" t="s">
        <v>1</v>
      </c>
      <c r="B6" s="8"/>
      <c r="C6" s="8"/>
      <c r="D6" s="8"/>
      <c r="E6" s="9"/>
      <c r="F6" s="9"/>
      <c r="G6" s="65" t="s">
        <v>307</v>
      </c>
      <c r="H6" s="115" t="str">
        <f>IF($H$5&lt;&gt;"",VLOOKUP($H$5,$AV$45:$AW$300,2,FALSE),"")</f>
        <v/>
      </c>
      <c r="I6" s="115"/>
      <c r="J6" s="115"/>
      <c r="K6" s="9"/>
      <c r="L6" s="9"/>
      <c r="M6" s="9"/>
      <c r="N6" s="9"/>
      <c r="O6" s="9"/>
      <c r="P6" s="2"/>
      <c r="Q6" s="43">
        <f>IF(calculs!$D$29&gt;0,IF(calculs!$AG$29&lt;&gt;0,IF(calculs!AG29&gt;calculs!AH29,0,1),""),0)</f>
        <v>0</v>
      </c>
      <c r="R6" s="3"/>
      <c r="S6" s="3"/>
      <c r="T6" s="3"/>
      <c r="U6" s="23" t="str">
        <f>IF($Q$6=1,"Nombre de sièges dans l'opposition : ","")</f>
        <v/>
      </c>
      <c r="V6" s="21"/>
      <c r="W6" s="21"/>
      <c r="X6" s="21"/>
      <c r="Y6" s="21"/>
      <c r="Z6" s="21"/>
      <c r="AA6" s="22"/>
      <c r="AB6" s="22"/>
      <c r="AC6" s="22"/>
      <c r="AD6" s="23" t="str">
        <f>IF($Q$6=1,IF($H$8&lt;&gt;$L$37,"ERR",$L$37-$AD$5),"")</f>
        <v/>
      </c>
      <c r="AE6" s="92" t="s">
        <v>54</v>
      </c>
      <c r="AF6" s="92"/>
      <c r="AG6" s="92"/>
      <c r="AH6" s="92"/>
      <c r="AI6" s="92"/>
      <c r="AJ6" s="92"/>
      <c r="AK6" s="92"/>
      <c r="AL6" s="92"/>
      <c r="AM6" s="92"/>
      <c r="AN6" s="92"/>
      <c r="AO6" s="92"/>
      <c r="AP6" s="92"/>
      <c r="AQ6" s="92"/>
      <c r="AR6" s="92"/>
      <c r="AS6" s="92"/>
      <c r="AT6" s="2"/>
      <c r="AU6" s="92" t="s">
        <v>54</v>
      </c>
      <c r="AV6" s="92"/>
      <c r="AW6" s="92"/>
      <c r="AX6" s="92"/>
      <c r="AY6" s="92"/>
      <c r="AZ6" s="92"/>
      <c r="BA6" s="92"/>
      <c r="BB6" s="92"/>
      <c r="BC6" s="92"/>
      <c r="BD6" s="92"/>
      <c r="BE6" s="92"/>
      <c r="BF6" s="92"/>
      <c r="BG6" s="92"/>
      <c r="BH6" s="92"/>
      <c r="BI6" s="92"/>
      <c r="BJ6" s="2"/>
      <c r="BK6" s="2"/>
    </row>
    <row r="7" spans="1:63" ht="24.95" customHeight="1">
      <c r="A7" s="7" t="s">
        <v>4</v>
      </c>
      <c r="B7" s="8"/>
      <c r="C7" s="8"/>
      <c r="D7" s="8"/>
      <c r="E7" s="8"/>
      <c r="F7" s="8"/>
      <c r="G7" s="65" t="s">
        <v>307</v>
      </c>
      <c r="H7" s="81"/>
      <c r="I7" s="8"/>
      <c r="J7" s="8"/>
      <c r="K7" s="8"/>
      <c r="L7" s="8"/>
      <c r="M7" s="8"/>
      <c r="N7" s="8"/>
      <c r="O7" s="8"/>
      <c r="P7" s="2"/>
      <c r="Q7" s="3">
        <f>IF($H$6="",0,IF($H$6&gt;150000,15,IF($H$6&gt;50000,13,IF($H$6&gt;15000,11,9))))</f>
        <v>0</v>
      </c>
      <c r="R7" s="24" t="s">
        <v>27</v>
      </c>
      <c r="S7" s="4"/>
      <c r="T7" s="4"/>
      <c r="U7" s="4"/>
      <c r="V7" s="4"/>
      <c r="W7" s="4"/>
      <c r="X7" s="4"/>
      <c r="Y7" s="4"/>
      <c r="Z7" s="4"/>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row>
    <row r="8" spans="1:63" ht="24.95" customHeight="1">
      <c r="A8" s="7" t="s">
        <v>2</v>
      </c>
      <c r="B8" s="8"/>
      <c r="C8" s="8"/>
      <c r="D8" s="8"/>
      <c r="E8" s="8"/>
      <c r="F8" s="8"/>
      <c r="G8" s="8"/>
      <c r="H8" s="9" t="str">
        <f>IF($H$5&lt;&gt;"",VLOOKUP($H$5,$AV$45:$AX$300,3,FALSE),"")</f>
        <v/>
      </c>
      <c r="I8" s="10" t="s">
        <v>3</v>
      </c>
      <c r="J8" s="8"/>
      <c r="K8" s="65" t="s">
        <v>307</v>
      </c>
      <c r="L8" s="8" t="str">
        <f>IF($H$8&lt;&gt;"",IF($H$8&lt;&gt;$L$37,$H$8-$L$37,0),"")</f>
        <v/>
      </c>
      <c r="M8" s="8" t="str">
        <f>IF($L$8&lt;&gt;"tous encodés","manque(nt)","")</f>
        <v>manque(nt)</v>
      </c>
      <c r="N8" s="8"/>
      <c r="O8" s="8"/>
      <c r="P8" s="13"/>
      <c r="Q8" s="29">
        <f>IF($Q$6=0,calculs!$L$2,calculs!$AC$2)</f>
        <v>0</v>
      </c>
      <c r="R8" s="27" t="s">
        <v>10</v>
      </c>
      <c r="S8" s="26"/>
      <c r="T8" s="28"/>
      <c r="U8" s="28"/>
      <c r="V8" s="28"/>
      <c r="W8" s="28"/>
      <c r="X8" s="28"/>
      <c r="Y8" s="31" t="str">
        <f>IF($Q$6&lt;&gt;1,"","Maj")</f>
        <v/>
      </c>
      <c r="Z8" s="40" t="str">
        <f>IF($Q$7&lt;&gt;"",IF($Q$7=15,8,IF($Q$7=13,7,IF($Q$7=11,6,IF($Q$7=9,5,"")))),"")</f>
        <v/>
      </c>
      <c r="AA8" s="31"/>
      <c r="AB8" s="31" t="str">
        <f>IF($Q$6&lt;&gt;1,"","Opp")</f>
        <v/>
      </c>
      <c r="AC8" s="40" t="str">
        <f>IF($Z$8&lt;&gt;"",$Q$7-$Z$8,"")</f>
        <v/>
      </c>
      <c r="AD8" s="1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row>
    <row r="9" spans="1:63" ht="20.100000000000001" customHeight="1">
      <c r="A9" s="2"/>
      <c r="B9" s="2"/>
      <c r="C9" s="2"/>
      <c r="D9" s="2"/>
      <c r="E9" s="2"/>
      <c r="F9" s="2"/>
      <c r="G9" s="2"/>
      <c r="H9" s="2"/>
      <c r="I9" s="2"/>
      <c r="J9" s="2"/>
      <c r="K9" s="2"/>
      <c r="L9" s="2"/>
      <c r="M9" s="2"/>
      <c r="N9" s="90" t="s">
        <v>358</v>
      </c>
      <c r="O9" s="2"/>
      <c r="P9" s="2"/>
      <c r="Q9" s="2"/>
      <c r="R9" s="91"/>
      <c r="S9" s="2"/>
      <c r="T9" s="2"/>
      <c r="U9" s="2"/>
      <c r="V9" s="2"/>
      <c r="W9" s="2"/>
      <c r="X9" s="2"/>
      <c r="Y9" s="2"/>
      <c r="Z9" s="2"/>
      <c r="AA9" s="2"/>
      <c r="AB9" s="2"/>
      <c r="AC9" s="2"/>
      <c r="AD9" s="2"/>
      <c r="AE9" s="2"/>
      <c r="AF9" s="42">
        <f>$Q$7</f>
        <v>0</v>
      </c>
      <c r="AG9" s="41" t="s">
        <v>60</v>
      </c>
      <c r="AH9" s="2"/>
      <c r="AI9" s="2"/>
      <c r="AJ9" s="2"/>
      <c r="AK9" s="2"/>
      <c r="AL9" s="2"/>
      <c r="AM9" s="2"/>
      <c r="AN9" s="2"/>
      <c r="AO9" s="2"/>
      <c r="AP9" s="2"/>
      <c r="AQ9" s="2"/>
      <c r="AR9" s="2"/>
      <c r="AS9" s="2"/>
      <c r="AT9" s="2"/>
      <c r="AU9" s="2"/>
      <c r="AV9" s="42">
        <f>$Q$7</f>
        <v>0</v>
      </c>
      <c r="AW9" s="41" t="s">
        <v>60</v>
      </c>
      <c r="AX9" s="2"/>
      <c r="AY9" s="2"/>
      <c r="AZ9" s="2"/>
      <c r="BA9" s="2"/>
      <c r="BB9" s="2"/>
      <c r="BC9" s="2"/>
      <c r="BD9" s="2"/>
      <c r="BE9" s="2"/>
      <c r="BF9" s="2"/>
      <c r="BG9" s="2"/>
      <c r="BH9" s="2"/>
      <c r="BI9" s="2"/>
      <c r="BJ9" s="2"/>
      <c r="BK9" s="2"/>
    </row>
    <row r="10" spans="1:63" ht="20.100000000000001" customHeight="1">
      <c r="A10" s="112" t="s">
        <v>6</v>
      </c>
      <c r="B10" s="112"/>
      <c r="C10" s="112"/>
      <c r="D10" s="112"/>
      <c r="E10" s="112"/>
      <c r="F10" s="112"/>
      <c r="G10" s="112"/>
      <c r="H10" s="112"/>
      <c r="I10" s="112"/>
      <c r="J10" s="112"/>
      <c r="K10" s="112"/>
      <c r="L10" s="112"/>
      <c r="M10" s="112"/>
      <c r="N10" s="112"/>
      <c r="O10" s="112"/>
      <c r="P10" s="112" t="s">
        <v>53</v>
      </c>
      <c r="Q10" s="112"/>
      <c r="R10" s="112"/>
      <c r="S10" s="112"/>
      <c r="T10" s="112"/>
      <c r="U10" s="112"/>
      <c r="V10" s="112"/>
      <c r="W10" s="112"/>
      <c r="X10" s="112"/>
      <c r="Y10" s="112"/>
      <c r="Z10" s="112"/>
      <c r="AA10" s="112"/>
      <c r="AB10" s="112"/>
      <c r="AC10" s="112"/>
      <c r="AD10" s="11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row>
    <row r="11" spans="1:63" ht="9.75" customHeight="1">
      <c r="A11" s="2"/>
      <c r="B11" s="2"/>
      <c r="C11" s="2"/>
      <c r="D11" s="2"/>
      <c r="E11" s="2"/>
      <c r="F11" s="2"/>
      <c r="G11" s="2"/>
      <c r="H11" s="2"/>
      <c r="I11" s="2"/>
      <c r="J11" s="2"/>
      <c r="K11" s="2"/>
      <c r="L11" s="2"/>
      <c r="M11" s="2"/>
      <c r="N11" s="2"/>
      <c r="O11" s="2"/>
      <c r="P11" s="2"/>
      <c r="Q11" s="2"/>
      <c r="R11" s="2"/>
      <c r="S11" s="2"/>
      <c r="T11" s="2"/>
      <c r="U11" s="2"/>
      <c r="V11" s="2"/>
      <c r="W11" s="2"/>
      <c r="X11" s="2"/>
      <c r="Y11" s="11"/>
      <c r="Z11" s="11"/>
      <c r="AA11" s="11"/>
      <c r="AB11" s="11"/>
      <c r="AC11" s="11"/>
      <c r="AD11" s="11"/>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row>
    <row r="12" spans="1:63" ht="24.75" customHeight="1">
      <c r="A12" s="4" t="s">
        <v>7</v>
      </c>
      <c r="B12" s="2"/>
      <c r="C12" s="2"/>
      <c r="D12" s="2"/>
      <c r="E12" s="66" t="s">
        <v>307</v>
      </c>
      <c r="F12" s="3"/>
      <c r="G12" s="3"/>
      <c r="H12" s="3"/>
      <c r="I12" s="3"/>
      <c r="J12" s="3"/>
      <c r="K12" s="3"/>
      <c r="L12" s="126" t="s">
        <v>9</v>
      </c>
      <c r="M12" s="127"/>
      <c r="N12" s="126" t="s">
        <v>8</v>
      </c>
      <c r="O12" s="127"/>
      <c r="P12" s="124" t="str">
        <f>IF(Q6=1,"ATTENTION : Deuxième méthode","Première méthode")</f>
        <v>Première méthode</v>
      </c>
      <c r="Q12" s="124"/>
      <c r="R12" s="124"/>
      <c r="S12" s="124"/>
      <c r="T12" s="124"/>
      <c r="U12" s="124"/>
      <c r="V12" s="124"/>
      <c r="W12" s="124"/>
      <c r="X12" s="125"/>
      <c r="Y12" s="14"/>
      <c r="Z12" s="14" t="s">
        <v>338</v>
      </c>
      <c r="AA12" s="14" t="s">
        <v>49</v>
      </c>
      <c r="AB12" s="15" t="s">
        <v>48</v>
      </c>
      <c r="AC12" s="16" t="s">
        <v>47</v>
      </c>
      <c r="AD12" s="17" t="s">
        <v>46</v>
      </c>
      <c r="AE12" s="2"/>
      <c r="AF12" s="100" t="s">
        <v>55</v>
      </c>
      <c r="AG12" s="94"/>
      <c r="AH12" s="95"/>
      <c r="AI12" s="100" t="s">
        <v>56</v>
      </c>
      <c r="AJ12" s="94"/>
      <c r="AK12" s="95"/>
      <c r="AL12" s="100" t="s">
        <v>57</v>
      </c>
      <c r="AM12" s="94"/>
      <c r="AN12" s="94"/>
      <c r="AO12" s="95"/>
      <c r="AP12" s="100" t="s">
        <v>58</v>
      </c>
      <c r="AQ12" s="94"/>
      <c r="AR12" s="94"/>
      <c r="AS12" s="95"/>
      <c r="AT12" s="2"/>
      <c r="AU12" s="2"/>
      <c r="AV12" s="100" t="s">
        <v>55</v>
      </c>
      <c r="AW12" s="94"/>
      <c r="AX12" s="95"/>
      <c r="AY12" s="100" t="s">
        <v>56</v>
      </c>
      <c r="AZ12" s="94"/>
      <c r="BA12" s="95"/>
      <c r="BB12" s="93" t="s">
        <v>340</v>
      </c>
      <c r="BC12" s="94"/>
      <c r="BD12" s="94"/>
      <c r="BE12" s="94"/>
      <c r="BF12" s="94"/>
      <c r="BG12" s="94"/>
      <c r="BH12" s="94"/>
      <c r="BI12" s="95"/>
      <c r="BJ12" s="2"/>
      <c r="BK12" s="2"/>
    </row>
    <row r="13" spans="1:63" ht="20.100000000000001" customHeight="1">
      <c r="A13" s="106"/>
      <c r="B13" s="107"/>
      <c r="C13" s="107"/>
      <c r="D13" s="107"/>
      <c r="E13" s="107"/>
      <c r="F13" s="107"/>
      <c r="G13" s="107"/>
      <c r="H13" s="107"/>
      <c r="I13" s="107"/>
      <c r="J13" s="107"/>
      <c r="K13" s="107"/>
      <c r="L13" s="116"/>
      <c r="M13" s="116"/>
      <c r="N13" s="117"/>
      <c r="O13" s="118"/>
      <c r="P13" s="104" t="str">
        <f>IF(A13&lt;&gt;"",A13,"")</f>
        <v/>
      </c>
      <c r="Q13" s="104"/>
      <c r="R13" s="104"/>
      <c r="S13" s="104"/>
      <c r="T13" s="104"/>
      <c r="U13" s="104"/>
      <c r="V13" s="104"/>
      <c r="W13" s="104"/>
      <c r="X13" s="105"/>
      <c r="Y13" s="18"/>
      <c r="Z13" s="72"/>
      <c r="AA13" s="32" t="str">
        <f>IF($Q$6=0,calculs!$F4,calculs!$R4)</f>
        <v/>
      </c>
      <c r="AB13" s="35" t="str">
        <f>IF($Q$6=0,calculs!$G4,calculs!$T4)</f>
        <v/>
      </c>
      <c r="AC13" s="19" t="str">
        <f>IF($Q$6=0,IF(OR(calculs!$L$29&lt;0,calculs!$L$29&gt;calculs!$L$2),"ERR",calculs!$L4),IF(OR(calculs!$AC$29&lt;0,calculs!$AE$29&gt;calculs!$AC$2),"ERR",calculs!$AE4))</f>
        <v/>
      </c>
      <c r="AD13" s="19" t="str">
        <f>IF(OR($AC13="ERR",$AC13=""),$AA13,$AA13+$AC13)</f>
        <v/>
      </c>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row>
    <row r="14" spans="1:63" ht="20.100000000000001" customHeight="1">
      <c r="A14" s="108"/>
      <c r="B14" s="109"/>
      <c r="C14" s="109"/>
      <c r="D14" s="109"/>
      <c r="E14" s="109"/>
      <c r="F14" s="109"/>
      <c r="G14" s="109"/>
      <c r="H14" s="109"/>
      <c r="I14" s="109"/>
      <c r="J14" s="109"/>
      <c r="K14" s="109"/>
      <c r="L14" s="113"/>
      <c r="M14" s="113"/>
      <c r="N14" s="113"/>
      <c r="O14" s="114"/>
      <c r="P14" s="104" t="str">
        <f t="shared" ref="P14:P36" si="0">IF(A14&lt;&gt;"",A14,"")</f>
        <v/>
      </c>
      <c r="Q14" s="104"/>
      <c r="R14" s="104"/>
      <c r="S14" s="104"/>
      <c r="T14" s="104"/>
      <c r="U14" s="104"/>
      <c r="V14" s="104"/>
      <c r="W14" s="104"/>
      <c r="X14" s="105"/>
      <c r="Y14" s="20"/>
      <c r="Z14" s="73"/>
      <c r="AA14" s="32" t="str">
        <f>IF($Q$6=0,calculs!$F5,calculs!$R5)</f>
        <v/>
      </c>
      <c r="AB14" s="35" t="str">
        <f>IF($Q$6=0,calculs!$G5,calculs!$T5)</f>
        <v/>
      </c>
      <c r="AC14" s="19" t="str">
        <f>IF($Q$6=0,IF(OR(calculs!$L$29&lt;0,calculs!$L$29&gt;calculs!$L$2),"ERR",calculs!$L5),IF(OR(calculs!$AC$29&lt;0,calculs!$AE$29&gt;calculs!$AC$2),"ERR",calculs!$AE5))</f>
        <v/>
      </c>
      <c r="AD14" s="19" t="str">
        <f t="shared" ref="AD14:AD36" si="1">IF(OR($AC14="ERR",$AC14=""),$AA14,$AA14+$AC14)</f>
        <v/>
      </c>
      <c r="AE14" s="36">
        <v>1</v>
      </c>
      <c r="AF14" s="102"/>
      <c r="AG14" s="102"/>
      <c r="AH14" s="102"/>
      <c r="AI14" s="102"/>
      <c r="AJ14" s="102"/>
      <c r="AK14" s="102"/>
      <c r="AL14" s="102"/>
      <c r="AM14" s="102"/>
      <c r="AN14" s="102"/>
      <c r="AO14" s="102"/>
      <c r="AP14" s="102"/>
      <c r="AQ14" s="102"/>
      <c r="AR14" s="102"/>
      <c r="AS14" s="102"/>
      <c r="AT14" s="2"/>
      <c r="AU14" s="36">
        <v>1</v>
      </c>
      <c r="AV14" s="99" t="str">
        <f>IF(AF14&lt;&gt;"",AF14,"")</f>
        <v/>
      </c>
      <c r="AW14" s="99"/>
      <c r="AX14" s="99"/>
      <c r="AY14" s="99" t="str">
        <f>IF(AI14&lt;&gt;"",AI14,"")</f>
        <v/>
      </c>
      <c r="AZ14" s="99"/>
      <c r="BA14" s="99"/>
      <c r="BB14" s="96"/>
      <c r="BC14" s="97"/>
      <c r="BD14" s="97"/>
      <c r="BE14" s="97"/>
      <c r="BF14" s="97"/>
      <c r="BG14" s="97"/>
      <c r="BH14" s="97"/>
      <c r="BI14" s="98"/>
      <c r="BJ14" s="2"/>
      <c r="BK14" s="2"/>
    </row>
    <row r="15" spans="1:63" ht="20.100000000000001" customHeight="1">
      <c r="A15" s="108"/>
      <c r="B15" s="109"/>
      <c r="C15" s="109"/>
      <c r="D15" s="109"/>
      <c r="E15" s="109"/>
      <c r="F15" s="109"/>
      <c r="G15" s="109"/>
      <c r="H15" s="109"/>
      <c r="I15" s="109"/>
      <c r="J15" s="109"/>
      <c r="K15" s="109"/>
      <c r="L15" s="113"/>
      <c r="M15" s="113"/>
      <c r="N15" s="113"/>
      <c r="O15" s="114"/>
      <c r="P15" s="104" t="str">
        <f t="shared" si="0"/>
        <v/>
      </c>
      <c r="Q15" s="104"/>
      <c r="R15" s="104"/>
      <c r="S15" s="104"/>
      <c r="T15" s="104"/>
      <c r="U15" s="104"/>
      <c r="V15" s="104"/>
      <c r="W15" s="104"/>
      <c r="X15" s="105"/>
      <c r="Y15" s="20"/>
      <c r="Z15" s="73"/>
      <c r="AA15" s="32" t="str">
        <f>IF($Q$6=0,calculs!$F6,calculs!$R6)</f>
        <v/>
      </c>
      <c r="AB15" s="35" t="str">
        <f>IF($Q$6=0,calculs!$G6,calculs!$T6)</f>
        <v/>
      </c>
      <c r="AC15" s="19" t="str">
        <f>IF($Q$6=0,IF(OR(calculs!$L$29&lt;0,calculs!$L$29&gt;calculs!$L$2),"ERR",calculs!$L6),IF(OR(calculs!$AC$29&lt;0,calculs!$AE$29&gt;calculs!$AC$2),"ERR",calculs!$AE6))</f>
        <v/>
      </c>
      <c r="AD15" s="19" t="str">
        <f t="shared" si="1"/>
        <v/>
      </c>
      <c r="AE15" s="37">
        <v>2</v>
      </c>
      <c r="AF15" s="102"/>
      <c r="AG15" s="102"/>
      <c r="AH15" s="102"/>
      <c r="AI15" s="102"/>
      <c r="AJ15" s="102"/>
      <c r="AK15" s="102"/>
      <c r="AL15" s="102"/>
      <c r="AM15" s="102"/>
      <c r="AN15" s="102"/>
      <c r="AO15" s="102"/>
      <c r="AP15" s="102"/>
      <c r="AQ15" s="102"/>
      <c r="AR15" s="102"/>
      <c r="AS15" s="102"/>
      <c r="AT15" s="2"/>
      <c r="AU15" s="37">
        <v>2</v>
      </c>
      <c r="AV15" s="99" t="str">
        <f t="shared" ref="AV15:AV28" si="2">IF(AF15&lt;&gt;"",AF15,"")</f>
        <v/>
      </c>
      <c r="AW15" s="99"/>
      <c r="AX15" s="99"/>
      <c r="AY15" s="99" t="str">
        <f t="shared" ref="AY15:AY28" si="3">IF(AI15&lt;&gt;"",AI15,"")</f>
        <v/>
      </c>
      <c r="AZ15" s="99"/>
      <c r="BA15" s="99"/>
      <c r="BB15" s="96"/>
      <c r="BC15" s="97"/>
      <c r="BD15" s="97"/>
      <c r="BE15" s="97"/>
      <c r="BF15" s="97"/>
      <c r="BG15" s="97"/>
      <c r="BH15" s="97"/>
      <c r="BI15" s="98"/>
      <c r="BJ15" s="2"/>
      <c r="BK15" s="2"/>
    </row>
    <row r="16" spans="1:63" ht="20.100000000000001" customHeight="1">
      <c r="A16" s="108"/>
      <c r="B16" s="109"/>
      <c r="C16" s="109"/>
      <c r="D16" s="109"/>
      <c r="E16" s="109"/>
      <c r="F16" s="109"/>
      <c r="G16" s="109"/>
      <c r="H16" s="109"/>
      <c r="I16" s="109"/>
      <c r="J16" s="109"/>
      <c r="K16" s="109"/>
      <c r="L16" s="113"/>
      <c r="M16" s="113"/>
      <c r="N16" s="119"/>
      <c r="O16" s="114"/>
      <c r="P16" s="104" t="str">
        <f t="shared" si="0"/>
        <v/>
      </c>
      <c r="Q16" s="104"/>
      <c r="R16" s="104"/>
      <c r="S16" s="104"/>
      <c r="T16" s="104"/>
      <c r="U16" s="104"/>
      <c r="V16" s="104"/>
      <c r="W16" s="104"/>
      <c r="X16" s="105"/>
      <c r="Y16" s="20"/>
      <c r="Z16" s="73"/>
      <c r="AA16" s="32" t="str">
        <f>IF($Q$6=0,calculs!$F7,calculs!$R7)</f>
        <v/>
      </c>
      <c r="AB16" s="35" t="str">
        <f>IF($Q$6=0,calculs!$G7,calculs!$T7)</f>
        <v/>
      </c>
      <c r="AC16" s="19" t="str">
        <f>IF($Q$6=0,IF(OR(calculs!$L$29&lt;0,calculs!$L$29&gt;calculs!$L$2),"ERR",calculs!$L7),IF(OR(calculs!$AC$29&lt;0,calculs!$AE$29&gt;calculs!$AC$2),"ERR",calculs!$AE7))</f>
        <v/>
      </c>
      <c r="AD16" s="19" t="str">
        <f t="shared" si="1"/>
        <v/>
      </c>
      <c r="AE16" s="37">
        <v>3</v>
      </c>
      <c r="AF16" s="102"/>
      <c r="AG16" s="102"/>
      <c r="AH16" s="102"/>
      <c r="AI16" s="102"/>
      <c r="AJ16" s="102"/>
      <c r="AK16" s="102"/>
      <c r="AL16" s="102"/>
      <c r="AM16" s="102"/>
      <c r="AN16" s="102"/>
      <c r="AO16" s="102"/>
      <c r="AP16" s="102"/>
      <c r="AQ16" s="102"/>
      <c r="AR16" s="102"/>
      <c r="AS16" s="102"/>
      <c r="AT16" s="2"/>
      <c r="AU16" s="37">
        <v>3</v>
      </c>
      <c r="AV16" s="99" t="str">
        <f t="shared" si="2"/>
        <v/>
      </c>
      <c r="AW16" s="99"/>
      <c r="AX16" s="99"/>
      <c r="AY16" s="99" t="str">
        <f t="shared" si="3"/>
        <v/>
      </c>
      <c r="AZ16" s="99"/>
      <c r="BA16" s="99"/>
      <c r="BB16" s="96"/>
      <c r="BC16" s="97"/>
      <c r="BD16" s="97"/>
      <c r="BE16" s="97"/>
      <c r="BF16" s="97"/>
      <c r="BG16" s="97"/>
      <c r="BH16" s="97"/>
      <c r="BI16" s="98"/>
      <c r="BJ16" s="2"/>
      <c r="BK16" s="2"/>
    </row>
    <row r="17" spans="1:63" ht="20.100000000000001" customHeight="1">
      <c r="A17" s="109"/>
      <c r="B17" s="109"/>
      <c r="C17" s="109"/>
      <c r="D17" s="109"/>
      <c r="E17" s="109"/>
      <c r="F17" s="109"/>
      <c r="G17" s="109"/>
      <c r="H17" s="109"/>
      <c r="I17" s="109"/>
      <c r="J17" s="109"/>
      <c r="K17" s="109"/>
      <c r="L17" s="113"/>
      <c r="M17" s="113"/>
      <c r="N17" s="113"/>
      <c r="O17" s="114"/>
      <c r="P17" s="104" t="str">
        <f t="shared" si="0"/>
        <v/>
      </c>
      <c r="Q17" s="104"/>
      <c r="R17" s="104"/>
      <c r="S17" s="104"/>
      <c r="T17" s="104"/>
      <c r="U17" s="104"/>
      <c r="V17" s="104"/>
      <c r="W17" s="104"/>
      <c r="X17" s="105"/>
      <c r="Y17" s="20"/>
      <c r="Z17" s="73"/>
      <c r="AA17" s="32" t="str">
        <f>IF($Q$6=0,calculs!$F8,calculs!$R8)</f>
        <v/>
      </c>
      <c r="AB17" s="35" t="str">
        <f>IF($Q$6=0,calculs!$G8,calculs!$T8)</f>
        <v/>
      </c>
      <c r="AC17" s="19" t="str">
        <f>IF($Q$6=0,IF(OR(calculs!$L$29&lt;0,calculs!$L$29&gt;calculs!$L$2),"ERR",calculs!$L8),IF(OR(calculs!$AC$29&lt;0,calculs!$AE$29&gt;calculs!$AC$2),"ERR",calculs!$AE8))</f>
        <v/>
      </c>
      <c r="AD17" s="19" t="str">
        <f t="shared" si="1"/>
        <v/>
      </c>
      <c r="AE17" s="37">
        <v>4</v>
      </c>
      <c r="AF17" s="102"/>
      <c r="AG17" s="102"/>
      <c r="AH17" s="102"/>
      <c r="AI17" s="102"/>
      <c r="AJ17" s="102"/>
      <c r="AK17" s="102"/>
      <c r="AL17" s="102"/>
      <c r="AM17" s="102"/>
      <c r="AN17" s="102"/>
      <c r="AO17" s="102"/>
      <c r="AP17" s="102"/>
      <c r="AQ17" s="102"/>
      <c r="AR17" s="102"/>
      <c r="AS17" s="102"/>
      <c r="AT17" s="2"/>
      <c r="AU17" s="37">
        <v>4</v>
      </c>
      <c r="AV17" s="99" t="str">
        <f t="shared" si="2"/>
        <v/>
      </c>
      <c r="AW17" s="99"/>
      <c r="AX17" s="99"/>
      <c r="AY17" s="99" t="str">
        <f t="shared" si="3"/>
        <v/>
      </c>
      <c r="AZ17" s="99"/>
      <c r="BA17" s="99"/>
      <c r="BB17" s="96"/>
      <c r="BC17" s="97"/>
      <c r="BD17" s="97"/>
      <c r="BE17" s="97"/>
      <c r="BF17" s="97"/>
      <c r="BG17" s="97"/>
      <c r="BH17" s="97"/>
      <c r="BI17" s="98"/>
      <c r="BJ17" s="2"/>
      <c r="BK17" s="2"/>
    </row>
    <row r="18" spans="1:63" ht="20.100000000000001" customHeight="1">
      <c r="A18" s="109"/>
      <c r="B18" s="109"/>
      <c r="C18" s="109"/>
      <c r="D18" s="109"/>
      <c r="E18" s="109"/>
      <c r="F18" s="109"/>
      <c r="G18" s="109"/>
      <c r="H18" s="109"/>
      <c r="I18" s="109"/>
      <c r="J18" s="109"/>
      <c r="K18" s="109"/>
      <c r="L18" s="113"/>
      <c r="M18" s="113"/>
      <c r="N18" s="113"/>
      <c r="O18" s="114"/>
      <c r="P18" s="104" t="str">
        <f t="shared" si="0"/>
        <v/>
      </c>
      <c r="Q18" s="104"/>
      <c r="R18" s="104"/>
      <c r="S18" s="104"/>
      <c r="T18" s="104"/>
      <c r="U18" s="104"/>
      <c r="V18" s="104"/>
      <c r="W18" s="104"/>
      <c r="X18" s="105"/>
      <c r="Y18" s="20"/>
      <c r="Z18" s="73"/>
      <c r="AA18" s="32" t="str">
        <f>IF($Q$6=0,calculs!$F9,calculs!$R9)</f>
        <v/>
      </c>
      <c r="AB18" s="35" t="str">
        <f>IF($Q$6=0,calculs!$G9,calculs!$T9)</f>
        <v/>
      </c>
      <c r="AC18" s="19" t="str">
        <f>IF($Q$6=0,IF(OR(calculs!$L$29&lt;0,calculs!$L$29&gt;calculs!$L$2),"ERR",calculs!$L9),IF(OR(calculs!$AC$29&lt;0,calculs!$AE$29&gt;calculs!$AC$2),"ERR",calculs!$AE9))</f>
        <v/>
      </c>
      <c r="AD18" s="19" t="str">
        <f t="shared" si="1"/>
        <v/>
      </c>
      <c r="AE18" s="37">
        <v>5</v>
      </c>
      <c r="AF18" s="102"/>
      <c r="AG18" s="102"/>
      <c r="AH18" s="102"/>
      <c r="AI18" s="102"/>
      <c r="AJ18" s="102"/>
      <c r="AK18" s="102"/>
      <c r="AL18" s="102"/>
      <c r="AM18" s="102"/>
      <c r="AN18" s="102"/>
      <c r="AO18" s="102"/>
      <c r="AP18" s="102"/>
      <c r="AQ18" s="102"/>
      <c r="AR18" s="102"/>
      <c r="AS18" s="102"/>
      <c r="AT18" s="2"/>
      <c r="AU18" s="37">
        <v>5</v>
      </c>
      <c r="AV18" s="99" t="str">
        <f t="shared" si="2"/>
        <v/>
      </c>
      <c r="AW18" s="99"/>
      <c r="AX18" s="99"/>
      <c r="AY18" s="99" t="str">
        <f t="shared" si="3"/>
        <v/>
      </c>
      <c r="AZ18" s="99"/>
      <c r="BA18" s="99"/>
      <c r="BB18" s="96"/>
      <c r="BC18" s="97"/>
      <c r="BD18" s="97"/>
      <c r="BE18" s="97"/>
      <c r="BF18" s="97"/>
      <c r="BG18" s="97"/>
      <c r="BH18" s="97"/>
      <c r="BI18" s="98"/>
      <c r="BJ18" s="2"/>
      <c r="BK18" s="2"/>
    </row>
    <row r="19" spans="1:63" ht="20.100000000000001" customHeight="1">
      <c r="A19" s="109"/>
      <c r="B19" s="109"/>
      <c r="C19" s="109"/>
      <c r="D19" s="109"/>
      <c r="E19" s="109"/>
      <c r="F19" s="109"/>
      <c r="G19" s="109"/>
      <c r="H19" s="109"/>
      <c r="I19" s="109"/>
      <c r="J19" s="109"/>
      <c r="K19" s="109"/>
      <c r="L19" s="113"/>
      <c r="M19" s="113"/>
      <c r="N19" s="113"/>
      <c r="O19" s="114"/>
      <c r="P19" s="104" t="str">
        <f t="shared" si="0"/>
        <v/>
      </c>
      <c r="Q19" s="104"/>
      <c r="R19" s="104"/>
      <c r="S19" s="104"/>
      <c r="T19" s="104"/>
      <c r="U19" s="104"/>
      <c r="V19" s="104"/>
      <c r="W19" s="104"/>
      <c r="X19" s="105"/>
      <c r="Y19" s="20"/>
      <c r="Z19" s="73"/>
      <c r="AA19" s="32" t="str">
        <f>IF($Q$6=0,calculs!$F10,calculs!$R10)</f>
        <v/>
      </c>
      <c r="AB19" s="35" t="str">
        <f>IF($Q$6=0,calculs!$G10,calculs!$T10)</f>
        <v/>
      </c>
      <c r="AC19" s="19" t="str">
        <f>IF($Q$6=0,IF(OR(calculs!$L$29&lt;0,calculs!$L$29&gt;calculs!$L$2),"ERR",calculs!$L10),IF(OR(calculs!$AC$29&lt;0,calculs!$AE$29&gt;calculs!$AC$2),"ERR",calculs!$AE10))</f>
        <v/>
      </c>
      <c r="AD19" s="19" t="str">
        <f t="shared" si="1"/>
        <v/>
      </c>
      <c r="AE19" s="37">
        <v>6</v>
      </c>
      <c r="AF19" s="102"/>
      <c r="AG19" s="102"/>
      <c r="AH19" s="102"/>
      <c r="AI19" s="102"/>
      <c r="AJ19" s="102"/>
      <c r="AK19" s="102"/>
      <c r="AL19" s="102"/>
      <c r="AM19" s="102"/>
      <c r="AN19" s="102"/>
      <c r="AO19" s="102"/>
      <c r="AP19" s="102"/>
      <c r="AQ19" s="102"/>
      <c r="AR19" s="102"/>
      <c r="AS19" s="102"/>
      <c r="AT19" s="2"/>
      <c r="AU19" s="37">
        <v>6</v>
      </c>
      <c r="AV19" s="99" t="str">
        <f t="shared" si="2"/>
        <v/>
      </c>
      <c r="AW19" s="99"/>
      <c r="AX19" s="99"/>
      <c r="AY19" s="99" t="str">
        <f t="shared" si="3"/>
        <v/>
      </c>
      <c r="AZ19" s="99"/>
      <c r="BA19" s="99"/>
      <c r="BB19" s="96"/>
      <c r="BC19" s="97"/>
      <c r="BD19" s="97"/>
      <c r="BE19" s="97"/>
      <c r="BF19" s="97"/>
      <c r="BG19" s="97"/>
      <c r="BH19" s="97"/>
      <c r="BI19" s="98"/>
      <c r="BJ19" s="2"/>
      <c r="BK19" s="2"/>
    </row>
    <row r="20" spans="1:63" ht="20.100000000000001" customHeight="1">
      <c r="A20" s="109"/>
      <c r="B20" s="109"/>
      <c r="C20" s="109"/>
      <c r="D20" s="109"/>
      <c r="E20" s="109"/>
      <c r="F20" s="109"/>
      <c r="G20" s="109"/>
      <c r="H20" s="109"/>
      <c r="I20" s="109"/>
      <c r="J20" s="109"/>
      <c r="K20" s="109"/>
      <c r="L20" s="113"/>
      <c r="M20" s="113"/>
      <c r="N20" s="113"/>
      <c r="O20" s="114"/>
      <c r="P20" s="104" t="str">
        <f t="shared" si="0"/>
        <v/>
      </c>
      <c r="Q20" s="104"/>
      <c r="R20" s="104"/>
      <c r="S20" s="104"/>
      <c r="T20" s="104"/>
      <c r="U20" s="104"/>
      <c r="V20" s="104"/>
      <c r="W20" s="104"/>
      <c r="X20" s="105"/>
      <c r="Y20" s="20"/>
      <c r="Z20" s="73"/>
      <c r="AA20" s="32" t="str">
        <f>IF($Q$6=0,calculs!$F11,calculs!$R11)</f>
        <v/>
      </c>
      <c r="AB20" s="35" t="str">
        <f>IF($Q$6=0,calculs!$G11,calculs!$T11)</f>
        <v/>
      </c>
      <c r="AC20" s="19" t="str">
        <f>IF($Q$6=0,IF(OR(calculs!$L$29&lt;0,calculs!$L$29&gt;calculs!$L$2),"ERR",calculs!$L11),IF(OR(calculs!$AC$29&lt;0,calculs!$AE$29&gt;calculs!$AC$2),"ERR",calculs!$AE11))</f>
        <v/>
      </c>
      <c r="AD20" s="19" t="str">
        <f t="shared" si="1"/>
        <v/>
      </c>
      <c r="AE20" s="37">
        <v>7</v>
      </c>
      <c r="AF20" s="102"/>
      <c r="AG20" s="102"/>
      <c r="AH20" s="102"/>
      <c r="AI20" s="102"/>
      <c r="AJ20" s="102"/>
      <c r="AK20" s="102"/>
      <c r="AL20" s="102"/>
      <c r="AM20" s="102"/>
      <c r="AN20" s="102"/>
      <c r="AO20" s="102"/>
      <c r="AP20" s="102"/>
      <c r="AQ20" s="102"/>
      <c r="AR20" s="102"/>
      <c r="AS20" s="102"/>
      <c r="AT20" s="2"/>
      <c r="AU20" s="37">
        <v>7</v>
      </c>
      <c r="AV20" s="99" t="str">
        <f t="shared" si="2"/>
        <v/>
      </c>
      <c r="AW20" s="99"/>
      <c r="AX20" s="99"/>
      <c r="AY20" s="99" t="str">
        <f t="shared" si="3"/>
        <v/>
      </c>
      <c r="AZ20" s="99"/>
      <c r="BA20" s="99"/>
      <c r="BB20" s="96"/>
      <c r="BC20" s="97"/>
      <c r="BD20" s="97"/>
      <c r="BE20" s="97"/>
      <c r="BF20" s="97"/>
      <c r="BG20" s="97"/>
      <c r="BH20" s="97"/>
      <c r="BI20" s="98"/>
      <c r="BJ20" s="2"/>
      <c r="BK20" s="2"/>
    </row>
    <row r="21" spans="1:63" ht="20.100000000000001" customHeight="1">
      <c r="A21" s="109"/>
      <c r="B21" s="109"/>
      <c r="C21" s="109"/>
      <c r="D21" s="109"/>
      <c r="E21" s="109"/>
      <c r="F21" s="109"/>
      <c r="G21" s="109"/>
      <c r="H21" s="109"/>
      <c r="I21" s="109"/>
      <c r="J21" s="109"/>
      <c r="K21" s="109"/>
      <c r="L21" s="113"/>
      <c r="M21" s="113"/>
      <c r="N21" s="113"/>
      <c r="O21" s="114"/>
      <c r="P21" s="104" t="str">
        <f t="shared" si="0"/>
        <v/>
      </c>
      <c r="Q21" s="104"/>
      <c r="R21" s="104"/>
      <c r="S21" s="104"/>
      <c r="T21" s="104"/>
      <c r="U21" s="104"/>
      <c r="V21" s="104"/>
      <c r="W21" s="104"/>
      <c r="X21" s="105"/>
      <c r="Y21" s="20"/>
      <c r="Z21" s="73"/>
      <c r="AA21" s="32" t="str">
        <f>IF($Q$6=0,calculs!$F12,calculs!$R12)</f>
        <v/>
      </c>
      <c r="AB21" s="35" t="str">
        <f>IF($Q$6=0,calculs!$G12,calculs!$T12)</f>
        <v/>
      </c>
      <c r="AC21" s="19" t="str">
        <f>IF($Q$6=0,IF(OR(calculs!$L$29&lt;0,calculs!$L$29&gt;calculs!$L$2),"ERR",calculs!$L12),IF(OR(calculs!$AC$29&lt;0,calculs!$AE$29&gt;calculs!$AC$2),"ERR",calculs!$AE12))</f>
        <v/>
      </c>
      <c r="AD21" s="19" t="str">
        <f t="shared" si="1"/>
        <v/>
      </c>
      <c r="AE21" s="37">
        <v>8</v>
      </c>
      <c r="AF21" s="102"/>
      <c r="AG21" s="102"/>
      <c r="AH21" s="102"/>
      <c r="AI21" s="102"/>
      <c r="AJ21" s="102"/>
      <c r="AK21" s="102"/>
      <c r="AL21" s="102"/>
      <c r="AM21" s="102"/>
      <c r="AN21" s="102"/>
      <c r="AO21" s="102"/>
      <c r="AP21" s="102"/>
      <c r="AQ21" s="102"/>
      <c r="AR21" s="102"/>
      <c r="AS21" s="102"/>
      <c r="AT21" s="2"/>
      <c r="AU21" s="37">
        <v>8</v>
      </c>
      <c r="AV21" s="99" t="str">
        <f t="shared" si="2"/>
        <v/>
      </c>
      <c r="AW21" s="99"/>
      <c r="AX21" s="99"/>
      <c r="AY21" s="99" t="str">
        <f t="shared" si="3"/>
        <v/>
      </c>
      <c r="AZ21" s="99"/>
      <c r="BA21" s="99"/>
      <c r="BB21" s="96"/>
      <c r="BC21" s="97"/>
      <c r="BD21" s="97"/>
      <c r="BE21" s="97"/>
      <c r="BF21" s="97"/>
      <c r="BG21" s="97"/>
      <c r="BH21" s="97"/>
      <c r="BI21" s="98"/>
      <c r="BJ21" s="2"/>
      <c r="BK21" s="2"/>
    </row>
    <row r="22" spans="1:63" ht="20.100000000000001" customHeight="1">
      <c r="A22" s="109"/>
      <c r="B22" s="109"/>
      <c r="C22" s="109"/>
      <c r="D22" s="109"/>
      <c r="E22" s="109"/>
      <c r="F22" s="109"/>
      <c r="G22" s="109"/>
      <c r="H22" s="109"/>
      <c r="I22" s="109"/>
      <c r="J22" s="109"/>
      <c r="K22" s="109"/>
      <c r="L22" s="113"/>
      <c r="M22" s="113"/>
      <c r="N22" s="113"/>
      <c r="O22" s="114"/>
      <c r="P22" s="104" t="str">
        <f t="shared" si="0"/>
        <v/>
      </c>
      <c r="Q22" s="104"/>
      <c r="R22" s="104"/>
      <c r="S22" s="104"/>
      <c r="T22" s="104"/>
      <c r="U22" s="104"/>
      <c r="V22" s="104"/>
      <c r="W22" s="104"/>
      <c r="X22" s="105"/>
      <c r="Y22" s="20"/>
      <c r="Z22" s="73"/>
      <c r="AA22" s="32" t="str">
        <f>IF($Q$6=0,calculs!$F13,calculs!$R13)</f>
        <v/>
      </c>
      <c r="AB22" s="35" t="str">
        <f>IF($Q$6=0,calculs!$G13,calculs!$T13)</f>
        <v/>
      </c>
      <c r="AC22" s="19" t="str">
        <f>IF($Q$6=0,IF(OR(calculs!$L$29&lt;0,calculs!$L$29&gt;calculs!$L$2),"ERR",calculs!$L13),IF(OR(calculs!$AC$29&lt;0,calculs!$AE$29&gt;calculs!$AC$2),"ERR",calculs!$AE13))</f>
        <v/>
      </c>
      <c r="AD22" s="19" t="str">
        <f t="shared" si="1"/>
        <v/>
      </c>
      <c r="AE22" s="37">
        <v>9</v>
      </c>
      <c r="AF22" s="102"/>
      <c r="AG22" s="102"/>
      <c r="AH22" s="102"/>
      <c r="AI22" s="102"/>
      <c r="AJ22" s="102"/>
      <c r="AK22" s="102"/>
      <c r="AL22" s="102"/>
      <c r="AM22" s="102"/>
      <c r="AN22" s="102"/>
      <c r="AO22" s="102"/>
      <c r="AP22" s="102"/>
      <c r="AQ22" s="102"/>
      <c r="AR22" s="102"/>
      <c r="AS22" s="102"/>
      <c r="AT22" s="2"/>
      <c r="AU22" s="37">
        <v>9</v>
      </c>
      <c r="AV22" s="99" t="str">
        <f t="shared" si="2"/>
        <v/>
      </c>
      <c r="AW22" s="99"/>
      <c r="AX22" s="99"/>
      <c r="AY22" s="99" t="str">
        <f t="shared" si="3"/>
        <v/>
      </c>
      <c r="AZ22" s="99"/>
      <c r="BA22" s="99"/>
      <c r="BB22" s="96"/>
      <c r="BC22" s="97"/>
      <c r="BD22" s="97"/>
      <c r="BE22" s="97"/>
      <c r="BF22" s="97"/>
      <c r="BG22" s="97"/>
      <c r="BH22" s="97"/>
      <c r="BI22" s="98"/>
      <c r="BJ22" s="2"/>
      <c r="BK22" s="2"/>
    </row>
    <row r="23" spans="1:63" ht="20.100000000000001" customHeight="1">
      <c r="A23" s="109"/>
      <c r="B23" s="109"/>
      <c r="C23" s="109"/>
      <c r="D23" s="109"/>
      <c r="E23" s="109"/>
      <c r="F23" s="109"/>
      <c r="G23" s="109"/>
      <c r="H23" s="109"/>
      <c r="I23" s="109"/>
      <c r="J23" s="109"/>
      <c r="K23" s="109"/>
      <c r="L23" s="113"/>
      <c r="M23" s="113"/>
      <c r="N23" s="113"/>
      <c r="O23" s="114"/>
      <c r="P23" s="104" t="str">
        <f t="shared" si="0"/>
        <v/>
      </c>
      <c r="Q23" s="104"/>
      <c r="R23" s="104"/>
      <c r="S23" s="104"/>
      <c r="T23" s="104"/>
      <c r="U23" s="104"/>
      <c r="V23" s="104"/>
      <c r="W23" s="104"/>
      <c r="X23" s="105"/>
      <c r="Y23" s="20"/>
      <c r="Z23" s="73"/>
      <c r="AA23" s="32" t="str">
        <f>IF($Q$6=0,calculs!$F14,calculs!$R14)</f>
        <v/>
      </c>
      <c r="AB23" s="35" t="str">
        <f>IF($Q$6=0,calculs!$G14,calculs!$T14)</f>
        <v/>
      </c>
      <c r="AC23" s="19" t="str">
        <f>IF($Q$6=0,IF(OR(calculs!$L$29&lt;0,calculs!$L$29&gt;calculs!$L$2),"ERR",calculs!$L14),IF(OR(calculs!$AC$29&lt;0,calculs!$AE$29&gt;calculs!$AC$2),"ERR",calculs!$AE14))</f>
        <v/>
      </c>
      <c r="AD23" s="19" t="str">
        <f t="shared" si="1"/>
        <v/>
      </c>
      <c r="AE23" s="37">
        <v>10</v>
      </c>
      <c r="AF23" s="102"/>
      <c r="AG23" s="102"/>
      <c r="AH23" s="102"/>
      <c r="AI23" s="102"/>
      <c r="AJ23" s="102"/>
      <c r="AK23" s="102"/>
      <c r="AL23" s="102"/>
      <c r="AM23" s="102"/>
      <c r="AN23" s="102"/>
      <c r="AO23" s="102"/>
      <c r="AP23" s="102"/>
      <c r="AQ23" s="102"/>
      <c r="AR23" s="102"/>
      <c r="AS23" s="102"/>
      <c r="AT23" s="2"/>
      <c r="AU23" s="37">
        <v>10</v>
      </c>
      <c r="AV23" s="99" t="str">
        <f t="shared" si="2"/>
        <v/>
      </c>
      <c r="AW23" s="99"/>
      <c r="AX23" s="99"/>
      <c r="AY23" s="99" t="str">
        <f t="shared" si="3"/>
        <v/>
      </c>
      <c r="AZ23" s="99"/>
      <c r="BA23" s="99"/>
      <c r="BB23" s="96"/>
      <c r="BC23" s="97"/>
      <c r="BD23" s="97"/>
      <c r="BE23" s="97"/>
      <c r="BF23" s="97"/>
      <c r="BG23" s="97"/>
      <c r="BH23" s="97"/>
      <c r="BI23" s="98"/>
      <c r="BJ23" s="2"/>
      <c r="BK23" s="2"/>
    </row>
    <row r="24" spans="1:63" ht="20.100000000000001" customHeight="1">
      <c r="A24" s="109"/>
      <c r="B24" s="109"/>
      <c r="C24" s="109"/>
      <c r="D24" s="109"/>
      <c r="E24" s="109"/>
      <c r="F24" s="109"/>
      <c r="G24" s="109"/>
      <c r="H24" s="109"/>
      <c r="I24" s="109"/>
      <c r="J24" s="109"/>
      <c r="K24" s="109"/>
      <c r="L24" s="113"/>
      <c r="M24" s="113"/>
      <c r="N24" s="113"/>
      <c r="O24" s="114"/>
      <c r="P24" s="104" t="str">
        <f t="shared" si="0"/>
        <v/>
      </c>
      <c r="Q24" s="104"/>
      <c r="R24" s="104"/>
      <c r="S24" s="104"/>
      <c r="T24" s="104"/>
      <c r="U24" s="104"/>
      <c r="V24" s="104"/>
      <c r="W24" s="104"/>
      <c r="X24" s="105"/>
      <c r="Y24" s="20"/>
      <c r="Z24" s="73"/>
      <c r="AA24" s="32" t="str">
        <f>IF($Q$6=0,calculs!$F15,calculs!$R15)</f>
        <v/>
      </c>
      <c r="AB24" s="35" t="str">
        <f>IF($Q$6=0,calculs!$G15,calculs!$T15)</f>
        <v/>
      </c>
      <c r="AC24" s="19" t="str">
        <f>IF($Q$6=0,IF(OR(calculs!$L$29&lt;0,calculs!$L$29&gt;calculs!$L$2),"ERR",calculs!$L15),IF(OR(calculs!$AC$29&lt;0,calculs!$AE$29&gt;calculs!$AC$2),"ERR",calculs!$AE15))</f>
        <v/>
      </c>
      <c r="AD24" s="19" t="str">
        <f t="shared" si="1"/>
        <v/>
      </c>
      <c r="AE24" s="37">
        <v>11</v>
      </c>
      <c r="AF24" s="102"/>
      <c r="AG24" s="102"/>
      <c r="AH24" s="102"/>
      <c r="AI24" s="102"/>
      <c r="AJ24" s="102"/>
      <c r="AK24" s="102"/>
      <c r="AL24" s="102"/>
      <c r="AM24" s="102"/>
      <c r="AN24" s="102"/>
      <c r="AO24" s="102"/>
      <c r="AP24" s="102"/>
      <c r="AQ24" s="102"/>
      <c r="AR24" s="102"/>
      <c r="AS24" s="102"/>
      <c r="AT24" s="2"/>
      <c r="AU24" s="37">
        <v>11</v>
      </c>
      <c r="AV24" s="99" t="str">
        <f t="shared" si="2"/>
        <v/>
      </c>
      <c r="AW24" s="99"/>
      <c r="AX24" s="99"/>
      <c r="AY24" s="99" t="str">
        <f t="shared" si="3"/>
        <v/>
      </c>
      <c r="AZ24" s="99"/>
      <c r="BA24" s="99"/>
      <c r="BB24" s="96"/>
      <c r="BC24" s="97"/>
      <c r="BD24" s="97"/>
      <c r="BE24" s="97"/>
      <c r="BF24" s="97"/>
      <c r="BG24" s="97"/>
      <c r="BH24" s="97"/>
      <c r="BI24" s="98"/>
      <c r="BJ24" s="2"/>
      <c r="BK24" s="2"/>
    </row>
    <row r="25" spans="1:63" ht="20.100000000000001" customHeight="1">
      <c r="A25" s="109"/>
      <c r="B25" s="109"/>
      <c r="C25" s="109"/>
      <c r="D25" s="109"/>
      <c r="E25" s="109"/>
      <c r="F25" s="109"/>
      <c r="G25" s="109"/>
      <c r="H25" s="109"/>
      <c r="I25" s="109"/>
      <c r="J25" s="109"/>
      <c r="K25" s="109"/>
      <c r="L25" s="113"/>
      <c r="M25" s="113"/>
      <c r="N25" s="113"/>
      <c r="O25" s="114"/>
      <c r="P25" s="104" t="str">
        <f t="shared" si="0"/>
        <v/>
      </c>
      <c r="Q25" s="104"/>
      <c r="R25" s="104"/>
      <c r="S25" s="104"/>
      <c r="T25" s="104"/>
      <c r="U25" s="104"/>
      <c r="V25" s="104"/>
      <c r="W25" s="104"/>
      <c r="X25" s="105"/>
      <c r="Y25" s="20"/>
      <c r="Z25" s="73"/>
      <c r="AA25" s="32" t="str">
        <f>IF($Q$6=0,calculs!$F16,calculs!$R16)</f>
        <v/>
      </c>
      <c r="AB25" s="35" t="str">
        <f>IF($Q$6=0,calculs!$G16,calculs!$T16)</f>
        <v/>
      </c>
      <c r="AC25" s="19" t="str">
        <f>IF($Q$6=0,IF(OR(calculs!$L$29&lt;0,calculs!$L$29&gt;calculs!$L$2),"ERR",calculs!$L16),IF(OR(calculs!$AC$29&lt;0,calculs!$AE$29&gt;calculs!$AC$2),"ERR",calculs!$AE16))</f>
        <v/>
      </c>
      <c r="AD25" s="19" t="str">
        <f t="shared" si="1"/>
        <v/>
      </c>
      <c r="AE25" s="37">
        <v>12</v>
      </c>
      <c r="AF25" s="102"/>
      <c r="AG25" s="102"/>
      <c r="AH25" s="102"/>
      <c r="AI25" s="102"/>
      <c r="AJ25" s="102"/>
      <c r="AK25" s="102"/>
      <c r="AL25" s="102"/>
      <c r="AM25" s="102"/>
      <c r="AN25" s="102"/>
      <c r="AO25" s="102"/>
      <c r="AP25" s="102"/>
      <c r="AQ25" s="102"/>
      <c r="AR25" s="102"/>
      <c r="AS25" s="102"/>
      <c r="AT25" s="2"/>
      <c r="AU25" s="37">
        <v>12</v>
      </c>
      <c r="AV25" s="99" t="str">
        <f t="shared" si="2"/>
        <v/>
      </c>
      <c r="AW25" s="99"/>
      <c r="AX25" s="99"/>
      <c r="AY25" s="99" t="str">
        <f t="shared" si="3"/>
        <v/>
      </c>
      <c r="AZ25" s="99"/>
      <c r="BA25" s="99"/>
      <c r="BB25" s="96"/>
      <c r="BC25" s="97"/>
      <c r="BD25" s="97"/>
      <c r="BE25" s="97"/>
      <c r="BF25" s="97"/>
      <c r="BG25" s="97"/>
      <c r="BH25" s="97"/>
      <c r="BI25" s="98"/>
      <c r="BJ25" s="2"/>
      <c r="BK25" s="2"/>
    </row>
    <row r="26" spans="1:63" ht="20.100000000000001" customHeight="1">
      <c r="A26" s="109"/>
      <c r="B26" s="109"/>
      <c r="C26" s="109"/>
      <c r="D26" s="109"/>
      <c r="E26" s="109"/>
      <c r="F26" s="109"/>
      <c r="G26" s="109"/>
      <c r="H26" s="109"/>
      <c r="I26" s="109"/>
      <c r="J26" s="109"/>
      <c r="K26" s="109"/>
      <c r="L26" s="113"/>
      <c r="M26" s="113"/>
      <c r="N26" s="113"/>
      <c r="O26" s="114"/>
      <c r="P26" s="104" t="str">
        <f t="shared" si="0"/>
        <v/>
      </c>
      <c r="Q26" s="104"/>
      <c r="R26" s="104"/>
      <c r="S26" s="104"/>
      <c r="T26" s="104"/>
      <c r="U26" s="104"/>
      <c r="V26" s="104"/>
      <c r="W26" s="104"/>
      <c r="X26" s="105"/>
      <c r="Y26" s="20"/>
      <c r="Z26" s="73"/>
      <c r="AA26" s="32" t="str">
        <f>IF($Q$6=0,calculs!$F17,calculs!$R17)</f>
        <v/>
      </c>
      <c r="AB26" s="35" t="str">
        <f>IF($Q$6=0,calculs!$G17,calculs!$T17)</f>
        <v/>
      </c>
      <c r="AC26" s="19" t="str">
        <f>IF($Q$6=0,IF(OR(calculs!$L$29&lt;0,calculs!$L$29&gt;calculs!$L$2),"ERR",calculs!$L17),IF(OR(calculs!$AC$29&lt;0,calculs!$AE$29&gt;calculs!$AC$2),"ERR",calculs!$AE17))</f>
        <v/>
      </c>
      <c r="AD26" s="19" t="str">
        <f t="shared" si="1"/>
        <v/>
      </c>
      <c r="AE26" s="37">
        <v>13</v>
      </c>
      <c r="AF26" s="102"/>
      <c r="AG26" s="102"/>
      <c r="AH26" s="102"/>
      <c r="AI26" s="102"/>
      <c r="AJ26" s="102"/>
      <c r="AK26" s="102"/>
      <c r="AL26" s="102"/>
      <c r="AM26" s="102"/>
      <c r="AN26" s="102"/>
      <c r="AO26" s="102"/>
      <c r="AP26" s="102"/>
      <c r="AQ26" s="102"/>
      <c r="AR26" s="102"/>
      <c r="AS26" s="102"/>
      <c r="AT26" s="2"/>
      <c r="AU26" s="37">
        <v>13</v>
      </c>
      <c r="AV26" s="99" t="str">
        <f t="shared" si="2"/>
        <v/>
      </c>
      <c r="AW26" s="99"/>
      <c r="AX26" s="99"/>
      <c r="AY26" s="99" t="str">
        <f t="shared" si="3"/>
        <v/>
      </c>
      <c r="AZ26" s="99"/>
      <c r="BA26" s="99"/>
      <c r="BB26" s="96"/>
      <c r="BC26" s="97"/>
      <c r="BD26" s="97"/>
      <c r="BE26" s="97"/>
      <c r="BF26" s="97"/>
      <c r="BG26" s="97"/>
      <c r="BH26" s="97"/>
      <c r="BI26" s="98"/>
      <c r="BJ26" s="2"/>
      <c r="BK26" s="2"/>
    </row>
    <row r="27" spans="1:63" ht="20.100000000000001" customHeight="1">
      <c r="A27" s="109"/>
      <c r="B27" s="109"/>
      <c r="C27" s="109"/>
      <c r="D27" s="109"/>
      <c r="E27" s="109"/>
      <c r="F27" s="109"/>
      <c r="G27" s="109"/>
      <c r="H27" s="109"/>
      <c r="I27" s="109"/>
      <c r="J27" s="109"/>
      <c r="K27" s="109"/>
      <c r="L27" s="113"/>
      <c r="M27" s="113"/>
      <c r="N27" s="113"/>
      <c r="O27" s="114"/>
      <c r="P27" s="104" t="str">
        <f t="shared" si="0"/>
        <v/>
      </c>
      <c r="Q27" s="104"/>
      <c r="R27" s="104"/>
      <c r="S27" s="104"/>
      <c r="T27" s="104"/>
      <c r="U27" s="104"/>
      <c r="V27" s="104"/>
      <c r="W27" s="104"/>
      <c r="X27" s="105"/>
      <c r="Y27" s="20"/>
      <c r="Z27" s="73"/>
      <c r="AA27" s="32" t="str">
        <f>IF($Q$6=0,calculs!$F18,calculs!$R18)</f>
        <v/>
      </c>
      <c r="AB27" s="35" t="str">
        <f>IF($Q$6=0,calculs!$G18,calculs!$T18)</f>
        <v/>
      </c>
      <c r="AC27" s="19" t="str">
        <f>IF($Q$6=0,IF(OR(calculs!$L$29&lt;0,calculs!$L$29&gt;calculs!$L$2),"ERR",calculs!$L18),IF(OR(calculs!$AC$29&lt;0,calculs!$AE$29&gt;calculs!$AC$2),"ERR",calculs!$AE18))</f>
        <v/>
      </c>
      <c r="AD27" s="19" t="str">
        <f t="shared" si="1"/>
        <v/>
      </c>
      <c r="AE27" s="37">
        <v>14</v>
      </c>
      <c r="AF27" s="102"/>
      <c r="AG27" s="102"/>
      <c r="AH27" s="102"/>
      <c r="AI27" s="102"/>
      <c r="AJ27" s="102"/>
      <c r="AK27" s="102"/>
      <c r="AL27" s="102"/>
      <c r="AM27" s="102"/>
      <c r="AN27" s="102"/>
      <c r="AO27" s="102"/>
      <c r="AP27" s="102"/>
      <c r="AQ27" s="102"/>
      <c r="AR27" s="102"/>
      <c r="AS27" s="102"/>
      <c r="AT27" s="2"/>
      <c r="AU27" s="37">
        <v>14</v>
      </c>
      <c r="AV27" s="99" t="str">
        <f t="shared" si="2"/>
        <v/>
      </c>
      <c r="AW27" s="99"/>
      <c r="AX27" s="99"/>
      <c r="AY27" s="99" t="str">
        <f t="shared" si="3"/>
        <v/>
      </c>
      <c r="AZ27" s="99"/>
      <c r="BA27" s="99"/>
      <c r="BB27" s="96"/>
      <c r="BC27" s="97"/>
      <c r="BD27" s="97"/>
      <c r="BE27" s="97"/>
      <c r="BF27" s="97"/>
      <c r="BG27" s="97"/>
      <c r="BH27" s="97"/>
      <c r="BI27" s="98"/>
      <c r="BJ27" s="2"/>
      <c r="BK27" s="2"/>
    </row>
    <row r="28" spans="1:63" ht="20.100000000000001" customHeight="1">
      <c r="A28" s="109"/>
      <c r="B28" s="109"/>
      <c r="C28" s="109"/>
      <c r="D28" s="109"/>
      <c r="E28" s="109"/>
      <c r="F28" s="109"/>
      <c r="G28" s="109"/>
      <c r="H28" s="109"/>
      <c r="I28" s="109"/>
      <c r="J28" s="109"/>
      <c r="K28" s="109"/>
      <c r="L28" s="113"/>
      <c r="M28" s="113"/>
      <c r="N28" s="113"/>
      <c r="O28" s="114"/>
      <c r="P28" s="104" t="str">
        <f t="shared" si="0"/>
        <v/>
      </c>
      <c r="Q28" s="104"/>
      <c r="R28" s="104"/>
      <c r="S28" s="104"/>
      <c r="T28" s="104"/>
      <c r="U28" s="104"/>
      <c r="V28" s="104"/>
      <c r="W28" s="104"/>
      <c r="X28" s="105"/>
      <c r="Y28" s="20"/>
      <c r="Z28" s="73"/>
      <c r="AA28" s="32" t="str">
        <f>IF($Q$6=0,calculs!$F19,calculs!$R19)</f>
        <v/>
      </c>
      <c r="AB28" s="35" t="str">
        <f>IF($Q$6=0,calculs!$G19,calculs!$T19)</f>
        <v/>
      </c>
      <c r="AC28" s="19" t="str">
        <f>IF($Q$6=0,IF(OR(calculs!$L$29&lt;0,calculs!$L$29&gt;calculs!$L$2),"ERR",calculs!$L19),IF(OR(calculs!$AC$29&lt;0,calculs!$AE$29&gt;calculs!$AC$2),"ERR",calculs!$AE19))</f>
        <v/>
      </c>
      <c r="AD28" s="19" t="str">
        <f t="shared" si="1"/>
        <v/>
      </c>
      <c r="AE28" s="38">
        <v>15</v>
      </c>
      <c r="AF28" s="103"/>
      <c r="AG28" s="103"/>
      <c r="AH28" s="103"/>
      <c r="AI28" s="103"/>
      <c r="AJ28" s="103"/>
      <c r="AK28" s="103"/>
      <c r="AL28" s="103"/>
      <c r="AM28" s="103"/>
      <c r="AN28" s="103"/>
      <c r="AO28" s="103"/>
      <c r="AP28" s="103"/>
      <c r="AQ28" s="103"/>
      <c r="AR28" s="103"/>
      <c r="AS28" s="103"/>
      <c r="AT28" s="2"/>
      <c r="AU28" s="38">
        <v>15</v>
      </c>
      <c r="AV28" s="99" t="str">
        <f t="shared" si="2"/>
        <v/>
      </c>
      <c r="AW28" s="99"/>
      <c r="AX28" s="99"/>
      <c r="AY28" s="99" t="str">
        <f t="shared" si="3"/>
        <v/>
      </c>
      <c r="AZ28" s="99"/>
      <c r="BA28" s="99"/>
      <c r="BB28" s="96"/>
      <c r="BC28" s="97"/>
      <c r="BD28" s="97"/>
      <c r="BE28" s="97"/>
      <c r="BF28" s="97"/>
      <c r="BG28" s="97"/>
      <c r="BH28" s="97"/>
      <c r="BI28" s="98"/>
      <c r="BJ28" s="2"/>
      <c r="BK28" s="2"/>
    </row>
    <row r="29" spans="1:63" ht="20.100000000000001" customHeight="1">
      <c r="A29" s="109"/>
      <c r="B29" s="109"/>
      <c r="C29" s="109"/>
      <c r="D29" s="109"/>
      <c r="E29" s="109"/>
      <c r="F29" s="109"/>
      <c r="G29" s="109"/>
      <c r="H29" s="109"/>
      <c r="I29" s="109"/>
      <c r="J29" s="109"/>
      <c r="K29" s="109"/>
      <c r="L29" s="113"/>
      <c r="M29" s="113"/>
      <c r="N29" s="113"/>
      <c r="O29" s="114"/>
      <c r="P29" s="104" t="str">
        <f t="shared" si="0"/>
        <v/>
      </c>
      <c r="Q29" s="104"/>
      <c r="R29" s="104"/>
      <c r="S29" s="104"/>
      <c r="T29" s="104"/>
      <c r="U29" s="104"/>
      <c r="V29" s="104"/>
      <c r="W29" s="104"/>
      <c r="X29" s="105"/>
      <c r="Y29" s="20"/>
      <c r="Z29" s="73"/>
      <c r="AA29" s="32" t="str">
        <f>IF($Q$6=0,calculs!$F20,calculs!$R20)</f>
        <v/>
      </c>
      <c r="AB29" s="35" t="str">
        <f>IF($Q$6=0,calculs!$G20,calculs!$T20)</f>
        <v/>
      </c>
      <c r="AC29" s="19" t="str">
        <f>IF($Q$6=0,IF(OR(calculs!$L$29&lt;0,calculs!$L$29&gt;calculs!$L$2),"ERR",calculs!$L20),IF(OR(calculs!$AC$29&lt;0,calculs!$AE$29&gt;calculs!$AC$2),"ERR",calculs!$AE20))</f>
        <v/>
      </c>
      <c r="AD29" s="19" t="str">
        <f t="shared" si="1"/>
        <v/>
      </c>
      <c r="AE29" s="39"/>
      <c r="AF29" s="101"/>
      <c r="AG29" s="101"/>
      <c r="AH29" s="101"/>
      <c r="AI29" s="101"/>
      <c r="AJ29" s="101"/>
      <c r="AK29" s="101"/>
      <c r="AL29" s="101"/>
      <c r="AM29" s="101"/>
      <c r="AN29" s="101"/>
      <c r="AO29" s="101"/>
      <c r="AP29" s="101"/>
      <c r="AQ29" s="101"/>
      <c r="AR29" s="101"/>
      <c r="AS29" s="101"/>
      <c r="AT29" s="2"/>
      <c r="AU29" s="39"/>
      <c r="AV29" s="101"/>
      <c r="AW29" s="101"/>
      <c r="AX29" s="101"/>
      <c r="AY29" s="101"/>
      <c r="AZ29" s="101"/>
      <c r="BA29" s="101"/>
      <c r="BB29" s="101"/>
      <c r="BC29" s="101"/>
      <c r="BD29" s="101"/>
      <c r="BE29" s="101"/>
      <c r="BF29" s="101"/>
      <c r="BG29" s="101"/>
      <c r="BH29" s="101"/>
      <c r="BI29" s="101"/>
      <c r="BJ29" s="2"/>
      <c r="BK29" s="2"/>
    </row>
    <row r="30" spans="1:63" ht="20.100000000000001" customHeight="1">
      <c r="A30" s="109"/>
      <c r="B30" s="109"/>
      <c r="C30" s="109"/>
      <c r="D30" s="109"/>
      <c r="E30" s="109"/>
      <c r="F30" s="109"/>
      <c r="G30" s="109"/>
      <c r="H30" s="109"/>
      <c r="I30" s="109"/>
      <c r="J30" s="109"/>
      <c r="K30" s="109"/>
      <c r="L30" s="113"/>
      <c r="M30" s="113"/>
      <c r="N30" s="113"/>
      <c r="O30" s="114"/>
      <c r="P30" s="104" t="str">
        <f t="shared" si="0"/>
        <v/>
      </c>
      <c r="Q30" s="104"/>
      <c r="R30" s="104"/>
      <c r="S30" s="104"/>
      <c r="T30" s="104"/>
      <c r="U30" s="104"/>
      <c r="V30" s="104"/>
      <c r="W30" s="104"/>
      <c r="X30" s="105"/>
      <c r="Y30" s="20"/>
      <c r="Z30" s="73"/>
      <c r="AA30" s="32" t="str">
        <f>IF($Q$6=0,calculs!$F21,calculs!$R21)</f>
        <v/>
      </c>
      <c r="AB30" s="35" t="str">
        <f>IF($Q$6=0,calculs!$G21,calculs!$T21)</f>
        <v/>
      </c>
      <c r="AC30" s="19" t="str">
        <f>IF($Q$6=0,IF(OR(calculs!$L$29&lt;0,calculs!$L$29&gt;calculs!$L$2),"ERR",calculs!$L21),IF(OR(calculs!$AC$29&lt;0,calculs!$AE$29&gt;calculs!$AC$2),"ERR",calculs!$AE21))</f>
        <v/>
      </c>
      <c r="AD30" s="19" t="str">
        <f t="shared" si="1"/>
        <v/>
      </c>
      <c r="AE30" s="39"/>
      <c r="AF30" s="101"/>
      <c r="AG30" s="101"/>
      <c r="AH30" s="101"/>
      <c r="AI30" s="101"/>
      <c r="AJ30" s="101"/>
      <c r="AK30" s="101"/>
      <c r="AL30" s="101"/>
      <c r="AM30" s="101"/>
      <c r="AN30" s="101"/>
      <c r="AO30" s="101"/>
      <c r="AP30" s="101"/>
      <c r="AQ30" s="101"/>
      <c r="AR30" s="101"/>
      <c r="AS30" s="101"/>
      <c r="AT30" s="2"/>
      <c r="AU30" s="39"/>
      <c r="AV30" s="101"/>
      <c r="AW30" s="101"/>
      <c r="AX30" s="101"/>
      <c r="AY30" s="101"/>
      <c r="AZ30" s="101"/>
      <c r="BA30" s="101"/>
      <c r="BB30" s="101"/>
      <c r="BC30" s="101"/>
      <c r="BD30" s="101"/>
      <c r="BE30" s="101"/>
      <c r="BF30" s="101"/>
      <c r="BG30" s="101"/>
      <c r="BH30" s="101"/>
      <c r="BI30" s="101"/>
      <c r="BJ30" s="2"/>
      <c r="BK30" s="2"/>
    </row>
    <row r="31" spans="1:63" ht="20.100000000000001" customHeight="1">
      <c r="A31" s="109"/>
      <c r="B31" s="109"/>
      <c r="C31" s="109"/>
      <c r="D31" s="109"/>
      <c r="E31" s="109"/>
      <c r="F31" s="109"/>
      <c r="G31" s="109"/>
      <c r="H31" s="109"/>
      <c r="I31" s="109"/>
      <c r="J31" s="109"/>
      <c r="K31" s="109"/>
      <c r="L31" s="113"/>
      <c r="M31" s="113"/>
      <c r="N31" s="113"/>
      <c r="O31" s="114"/>
      <c r="P31" s="104" t="str">
        <f t="shared" si="0"/>
        <v/>
      </c>
      <c r="Q31" s="104"/>
      <c r="R31" s="104"/>
      <c r="S31" s="104"/>
      <c r="T31" s="104"/>
      <c r="U31" s="104"/>
      <c r="V31" s="104"/>
      <c r="W31" s="104"/>
      <c r="X31" s="105"/>
      <c r="Y31" s="20"/>
      <c r="Z31" s="73"/>
      <c r="AA31" s="32" t="str">
        <f>IF($Q$6=0,calculs!$F22,calculs!$R22)</f>
        <v/>
      </c>
      <c r="AB31" s="35" t="str">
        <f>IF($Q$6=0,calculs!$G22,calculs!$T22)</f>
        <v/>
      </c>
      <c r="AC31" s="19" t="str">
        <f>IF($Q$6=0,IF(OR(calculs!$L$29&lt;0,calculs!$L$29&gt;calculs!$L$2),"ERR",calculs!$L22),IF(OR(calculs!$AC$29&lt;0,calculs!$AE$29&gt;calculs!$AC$2),"ERR",calculs!$AE22))</f>
        <v/>
      </c>
      <c r="AD31" s="19" t="str">
        <f t="shared" si="1"/>
        <v/>
      </c>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row>
    <row r="32" spans="1:63" ht="20.100000000000001" customHeight="1">
      <c r="A32" s="109"/>
      <c r="B32" s="109"/>
      <c r="C32" s="109"/>
      <c r="D32" s="109"/>
      <c r="E32" s="109"/>
      <c r="F32" s="109"/>
      <c r="G32" s="109"/>
      <c r="H32" s="109"/>
      <c r="I32" s="109"/>
      <c r="J32" s="109"/>
      <c r="K32" s="109"/>
      <c r="L32" s="113"/>
      <c r="M32" s="113"/>
      <c r="N32" s="113"/>
      <c r="O32" s="114"/>
      <c r="P32" s="104" t="str">
        <f t="shared" si="0"/>
        <v/>
      </c>
      <c r="Q32" s="104"/>
      <c r="R32" s="104"/>
      <c r="S32" s="104"/>
      <c r="T32" s="104"/>
      <c r="U32" s="104"/>
      <c r="V32" s="104"/>
      <c r="W32" s="104"/>
      <c r="X32" s="105"/>
      <c r="Y32" s="20"/>
      <c r="Z32" s="73"/>
      <c r="AA32" s="32" t="str">
        <f>IF($Q$6=0,calculs!$F23,calculs!$R23)</f>
        <v/>
      </c>
      <c r="AB32" s="35" t="str">
        <f>IF($Q$6=0,calculs!$G23,calculs!$T23)</f>
        <v/>
      </c>
      <c r="AC32" s="19" t="str">
        <f>IF($Q$6=0,IF(OR(calculs!$L$29&lt;0,calculs!$L$29&gt;calculs!$L$2),"ERR",calculs!$L23),IF(OR(calculs!$AC$29&lt;0,calculs!$AE$29&gt;calculs!$AC$2),"ERR",calculs!$AE23))</f>
        <v/>
      </c>
      <c r="AD32" s="19" t="str">
        <f t="shared" si="1"/>
        <v/>
      </c>
      <c r="AE32" s="2"/>
      <c r="AF32" s="3" t="s">
        <v>59</v>
      </c>
      <c r="AG32" s="3"/>
      <c r="AH32" s="3"/>
      <c r="AI32" s="3">
        <f>15-COUNTBLANK(AF14:AF28)</f>
        <v>0</v>
      </c>
      <c r="AJ32" s="2"/>
      <c r="AK32" s="2"/>
      <c r="AL32" s="2"/>
      <c r="AM32" s="2"/>
      <c r="AN32" s="2"/>
      <c r="AO32" s="2"/>
      <c r="AP32" s="2"/>
      <c r="AQ32" s="2"/>
      <c r="AR32" s="2"/>
      <c r="AS32" s="2"/>
      <c r="AT32" s="2"/>
      <c r="AU32" s="2"/>
      <c r="AV32" s="3" t="s">
        <v>59</v>
      </c>
      <c r="AW32" s="3"/>
      <c r="AX32" s="3"/>
      <c r="AY32" s="3">
        <f>15-COUNTBLANK(AV14:AV28)</f>
        <v>0</v>
      </c>
      <c r="AZ32" s="2"/>
      <c r="BA32" s="2"/>
      <c r="BB32" s="2"/>
      <c r="BC32" s="2"/>
      <c r="BD32" s="2"/>
      <c r="BE32" s="2"/>
      <c r="BF32" s="2"/>
      <c r="BG32" s="2"/>
      <c r="BH32" s="2"/>
      <c r="BI32" s="2"/>
      <c r="BJ32" s="2"/>
      <c r="BK32" s="2"/>
    </row>
    <row r="33" spans="1:63" ht="20.100000000000001" customHeight="1">
      <c r="A33" s="109"/>
      <c r="B33" s="109"/>
      <c r="C33" s="109"/>
      <c r="D33" s="109"/>
      <c r="E33" s="109"/>
      <c r="F33" s="109"/>
      <c r="G33" s="109"/>
      <c r="H33" s="109"/>
      <c r="I33" s="109"/>
      <c r="J33" s="109"/>
      <c r="K33" s="109"/>
      <c r="L33" s="113"/>
      <c r="M33" s="113"/>
      <c r="N33" s="113"/>
      <c r="O33" s="114"/>
      <c r="P33" s="104" t="str">
        <f t="shared" si="0"/>
        <v/>
      </c>
      <c r="Q33" s="104"/>
      <c r="R33" s="104"/>
      <c r="S33" s="104"/>
      <c r="T33" s="104"/>
      <c r="U33" s="104"/>
      <c r="V33" s="104"/>
      <c r="W33" s="104"/>
      <c r="X33" s="105"/>
      <c r="Y33" s="20"/>
      <c r="Z33" s="73"/>
      <c r="AA33" s="32" t="str">
        <f>IF($Q$6=0,calculs!$F24,calculs!$R24)</f>
        <v/>
      </c>
      <c r="AB33" s="35" t="str">
        <f>IF($Q$6=0,calculs!$G24,calculs!$T24)</f>
        <v/>
      </c>
      <c r="AC33" s="19" t="str">
        <f>IF($Q$6=0,IF(OR(calculs!$L$29&lt;0,calculs!$L$29&gt;calculs!$L$2),"ERR",calculs!$L24),IF(OR(calculs!$AC$29&lt;0,calculs!$AE$29&gt;calculs!$AC$2),"ERR",calculs!$AE24))</f>
        <v/>
      </c>
      <c r="AD33" s="19" t="str">
        <f t="shared" si="1"/>
        <v/>
      </c>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row>
    <row r="34" spans="1:63" ht="20.100000000000001" customHeight="1">
      <c r="A34" s="109"/>
      <c r="B34" s="109"/>
      <c r="C34" s="109"/>
      <c r="D34" s="109"/>
      <c r="E34" s="109"/>
      <c r="F34" s="109"/>
      <c r="G34" s="109"/>
      <c r="H34" s="109"/>
      <c r="I34" s="109"/>
      <c r="J34" s="109"/>
      <c r="K34" s="109"/>
      <c r="L34" s="113"/>
      <c r="M34" s="113"/>
      <c r="N34" s="113"/>
      <c r="O34" s="114"/>
      <c r="P34" s="104" t="str">
        <f t="shared" si="0"/>
        <v/>
      </c>
      <c r="Q34" s="104"/>
      <c r="R34" s="104"/>
      <c r="S34" s="104"/>
      <c r="T34" s="104"/>
      <c r="U34" s="104"/>
      <c r="V34" s="104"/>
      <c r="W34" s="104"/>
      <c r="X34" s="105"/>
      <c r="Y34" s="20"/>
      <c r="Z34" s="73"/>
      <c r="AA34" s="32" t="str">
        <f>IF($Q$6=0,calculs!$F25,calculs!$R25)</f>
        <v/>
      </c>
      <c r="AB34" s="35" t="str">
        <f>IF($Q$6=0,calculs!$G25,calculs!$T25)</f>
        <v/>
      </c>
      <c r="AC34" s="19" t="str">
        <f>IF($Q$6=0,IF(OR(calculs!$L$29&lt;0,calculs!$L$29&gt;calculs!$L$2),"ERR",calculs!$L25),IF(OR(calculs!$AC$29&lt;0,calculs!$AE$29&gt;calculs!$AC$2),"ERR",calculs!$AE25))</f>
        <v/>
      </c>
      <c r="AD34" s="19" t="str">
        <f t="shared" si="1"/>
        <v/>
      </c>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row>
    <row r="35" spans="1:63" ht="20.100000000000001" customHeight="1">
      <c r="A35" s="109"/>
      <c r="B35" s="109"/>
      <c r="C35" s="109"/>
      <c r="D35" s="109"/>
      <c r="E35" s="109"/>
      <c r="F35" s="109"/>
      <c r="G35" s="109"/>
      <c r="H35" s="109"/>
      <c r="I35" s="109"/>
      <c r="J35" s="109"/>
      <c r="K35" s="109"/>
      <c r="L35" s="113"/>
      <c r="M35" s="113"/>
      <c r="N35" s="113"/>
      <c r="O35" s="114"/>
      <c r="P35" s="104" t="str">
        <f t="shared" si="0"/>
        <v/>
      </c>
      <c r="Q35" s="104"/>
      <c r="R35" s="104"/>
      <c r="S35" s="104"/>
      <c r="T35" s="104"/>
      <c r="U35" s="104"/>
      <c r="V35" s="104"/>
      <c r="W35" s="104"/>
      <c r="X35" s="105"/>
      <c r="Y35" s="20"/>
      <c r="Z35" s="73"/>
      <c r="AA35" s="32" t="str">
        <f>IF($Q$6=0,calculs!$F26,calculs!$R26)</f>
        <v/>
      </c>
      <c r="AB35" s="35" t="str">
        <f>IF($Q$6=0,calculs!$G26,calculs!$T26)</f>
        <v/>
      </c>
      <c r="AC35" s="19" t="str">
        <f>IF($Q$6=0,IF(OR(calculs!$L$29&lt;0,calculs!$L$29&gt;calculs!$L$2),"ERR",calculs!$L26),IF(OR(calculs!$AC$29&lt;0,calculs!$AE$29&gt;calculs!$AC$2),"ERR",calculs!$AE26))</f>
        <v/>
      </c>
      <c r="AD35" s="19" t="str">
        <f t="shared" si="1"/>
        <v/>
      </c>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row>
    <row r="36" spans="1:63" ht="20.100000000000001" customHeight="1">
      <c r="A36" s="109"/>
      <c r="B36" s="109"/>
      <c r="C36" s="109"/>
      <c r="D36" s="109"/>
      <c r="E36" s="109"/>
      <c r="F36" s="109"/>
      <c r="G36" s="109"/>
      <c r="H36" s="109"/>
      <c r="I36" s="109"/>
      <c r="J36" s="109"/>
      <c r="K36" s="109"/>
      <c r="L36" s="113"/>
      <c r="M36" s="113"/>
      <c r="N36" s="113"/>
      <c r="O36" s="114"/>
      <c r="P36" s="104" t="str">
        <f t="shared" si="0"/>
        <v/>
      </c>
      <c r="Q36" s="104"/>
      <c r="R36" s="104"/>
      <c r="S36" s="104"/>
      <c r="T36" s="104"/>
      <c r="U36" s="104"/>
      <c r="V36" s="104"/>
      <c r="W36" s="104"/>
      <c r="X36" s="105"/>
      <c r="Y36" s="20"/>
      <c r="Z36" s="73"/>
      <c r="AA36" s="32" t="str">
        <f>IF($Q$6=0,calculs!$F27,calculs!$R27)</f>
        <v/>
      </c>
      <c r="AB36" s="35" t="str">
        <f>IF($Q$6=0,calculs!$G27,calculs!$T27)</f>
        <v/>
      </c>
      <c r="AC36" s="19" t="str">
        <f>IF($Q$6=0,IF(OR(calculs!$L$29&lt;0,calculs!$L$29&gt;calculs!$L$2),"ERR",calculs!$L27),IF(OR(calculs!$AC$29&lt;0,calculs!$AE$29&gt;calculs!$AC$2),"ERR",calculs!$AE27))</f>
        <v/>
      </c>
      <c r="AD36" s="19" t="str">
        <f t="shared" si="1"/>
        <v/>
      </c>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row>
    <row r="37" spans="1:63" ht="20.100000000000001" customHeight="1">
      <c r="A37" s="2"/>
      <c r="B37" s="2"/>
      <c r="C37" s="2"/>
      <c r="D37" s="2"/>
      <c r="E37" s="2"/>
      <c r="F37" s="2"/>
      <c r="G37" s="2"/>
      <c r="H37" s="2"/>
      <c r="I37" s="2"/>
      <c r="J37" s="2"/>
      <c r="K37" s="2"/>
      <c r="L37" s="120">
        <f>SUM($L$13:$M$36)</f>
        <v>0</v>
      </c>
      <c r="M37" s="121"/>
      <c r="N37" s="122">
        <f>COUNTIF($N$13:$O$36,"oui")</f>
        <v>0</v>
      </c>
      <c r="O37" s="123"/>
      <c r="P37" s="2"/>
      <c r="Q37" s="2"/>
      <c r="R37" s="2"/>
      <c r="S37" s="2"/>
      <c r="T37" s="2"/>
      <c r="U37" s="2"/>
      <c r="V37" s="2"/>
      <c r="W37" s="2"/>
      <c r="X37" s="25"/>
      <c r="Y37" s="33"/>
      <c r="Z37" s="69">
        <f>SUM(Z13:Z36)</f>
        <v>0</v>
      </c>
      <c r="AA37" s="33">
        <f>SUM(AA13:AA36)</f>
        <v>0</v>
      </c>
      <c r="AB37" s="34">
        <f>SUM(AB13:AB36)</f>
        <v>0</v>
      </c>
      <c r="AC37" s="33">
        <f>SUM(AC13:AC36)</f>
        <v>0</v>
      </c>
      <c r="AD37" s="33">
        <f>SUM(AD13:AD36)</f>
        <v>0</v>
      </c>
      <c r="AE37" s="2"/>
      <c r="AF37" s="2"/>
      <c r="AG37" s="2"/>
      <c r="AH37" s="2"/>
      <c r="AI37" s="2"/>
      <c r="AJ37" s="2"/>
      <c r="AK37" s="2"/>
      <c r="AL37" s="74"/>
      <c r="AM37" s="74"/>
      <c r="AN37" s="2"/>
      <c r="AO37" s="2"/>
      <c r="AP37" s="2"/>
      <c r="AQ37" s="2"/>
      <c r="AR37" s="2"/>
      <c r="AS37" s="2"/>
      <c r="AT37" s="2"/>
      <c r="AU37" s="2"/>
      <c r="AV37" s="2"/>
      <c r="AW37" s="2"/>
      <c r="AX37" s="2"/>
      <c r="AY37" s="2"/>
      <c r="AZ37" s="2"/>
      <c r="BA37" s="2"/>
      <c r="BB37" s="2"/>
      <c r="BC37" s="2"/>
      <c r="BD37" s="2"/>
      <c r="BE37" s="2"/>
      <c r="BF37" s="2"/>
      <c r="BG37" s="2"/>
      <c r="BH37" s="2"/>
      <c r="BI37" s="2"/>
      <c r="BJ37" s="2"/>
      <c r="BK37" s="2"/>
    </row>
    <row r="38" spans="1:63" s="75" customFormat="1" ht="57">
      <c r="A38" s="77" t="s">
        <v>357</v>
      </c>
      <c r="AL38" s="80"/>
      <c r="AM38" s="80"/>
      <c r="AU38" s="71">
        <v>0</v>
      </c>
      <c r="AV38" s="82" t="s">
        <v>55</v>
      </c>
      <c r="AW38" s="82" t="s">
        <v>345</v>
      </c>
      <c r="AX38" s="71" t="s">
        <v>339</v>
      </c>
      <c r="AY38" s="71"/>
      <c r="AZ38" s="71"/>
      <c r="BA38" s="71"/>
      <c r="BB38" s="71"/>
      <c r="BC38" s="71"/>
    </row>
    <row r="39" spans="1:63" s="75" customFormat="1" ht="19.5">
      <c r="A39" s="78" t="s">
        <v>341</v>
      </c>
      <c r="B39" s="79"/>
      <c r="C39" s="79"/>
      <c r="D39" s="79"/>
      <c r="AU39" s="71"/>
      <c r="AV39" s="71"/>
      <c r="AW39" s="71"/>
      <c r="AX39" s="71"/>
      <c r="AY39" s="71"/>
      <c r="AZ39" s="71"/>
      <c r="BA39" s="71">
        <v>999</v>
      </c>
      <c r="BB39" s="71"/>
      <c r="BC39" s="71"/>
    </row>
    <row r="40" spans="1:63" s="75" customFormat="1" ht="20.100000000000001" customHeight="1">
      <c r="A40" s="79"/>
      <c r="D40" s="79"/>
      <c r="AU40" s="71"/>
      <c r="AV40" s="71"/>
      <c r="AW40" s="71"/>
      <c r="AX40" s="71"/>
      <c r="AY40" s="71"/>
      <c r="AZ40" s="71"/>
      <c r="BA40" s="71">
        <v>1999</v>
      </c>
      <c r="BB40" s="71"/>
      <c r="BC40" s="71"/>
    </row>
    <row r="41" spans="1:63" s="75" customFormat="1" ht="20.100000000000001" customHeight="1">
      <c r="A41" s="79"/>
      <c r="D41" s="79"/>
      <c r="AU41" s="71"/>
      <c r="AV41" s="71"/>
      <c r="AW41" s="71"/>
      <c r="AX41" s="71"/>
      <c r="AY41" s="71"/>
      <c r="AZ41" s="71"/>
      <c r="BA41" s="71"/>
      <c r="BB41" s="71"/>
      <c r="BC41" s="71"/>
    </row>
    <row r="42" spans="1:63" s="75" customFormat="1" ht="20.100000000000001" customHeight="1">
      <c r="A42" s="79"/>
      <c r="D42" s="79"/>
      <c r="AU42" s="71"/>
      <c r="AV42" s="71"/>
      <c r="AW42" s="71"/>
      <c r="AX42" s="71"/>
      <c r="AY42" s="71"/>
      <c r="AZ42" s="71"/>
      <c r="BA42" s="71"/>
      <c r="BB42" s="71"/>
      <c r="BC42" s="71"/>
    </row>
    <row r="43" spans="1:63" s="75" customFormat="1" ht="20.100000000000001" customHeight="1">
      <c r="A43" s="79"/>
      <c r="D43" s="79"/>
      <c r="AU43" s="71"/>
      <c r="AV43" s="71"/>
      <c r="AW43" s="71"/>
      <c r="AX43" s="71"/>
      <c r="AY43" s="71"/>
      <c r="AZ43" s="71"/>
      <c r="BA43" s="71"/>
      <c r="BB43" s="71"/>
      <c r="BC43" s="71"/>
    </row>
    <row r="44" spans="1:63" s="75" customFormat="1" ht="20.100000000000001" customHeight="1">
      <c r="A44" s="79"/>
      <c r="D44" s="79"/>
      <c r="AU44" s="71"/>
      <c r="AV44" s="71"/>
      <c r="AW44" s="71"/>
      <c r="AX44" s="71"/>
      <c r="AY44" s="71"/>
      <c r="AZ44" s="71"/>
      <c r="BA44" s="71"/>
      <c r="BB44" s="71"/>
      <c r="BC44" s="71"/>
    </row>
    <row r="45" spans="1:63" s="75" customFormat="1" ht="20.100000000000001" customHeight="1">
      <c r="A45" s="79"/>
      <c r="D45" s="79"/>
      <c r="AU45" s="71">
        <v>1</v>
      </c>
      <c r="AV45" s="83" t="s">
        <v>98</v>
      </c>
      <c r="AW45" s="84">
        <v>10786</v>
      </c>
      <c r="AX45" s="85">
        <v>21</v>
      </c>
      <c r="AY45" s="71">
        <v>7</v>
      </c>
      <c r="AZ45" s="71">
        <v>0</v>
      </c>
      <c r="BA45" s="71"/>
      <c r="BB45" s="71"/>
      <c r="BC45" s="71"/>
    </row>
    <row r="46" spans="1:63" s="75" customFormat="1" ht="20.100000000000001" customHeight="1">
      <c r="A46" s="79"/>
      <c r="D46" s="79"/>
      <c r="AU46" s="71">
        <v>2</v>
      </c>
      <c r="AV46" s="83" t="s">
        <v>156</v>
      </c>
      <c r="AW46" s="84">
        <v>14299</v>
      </c>
      <c r="AX46" s="85">
        <v>23</v>
      </c>
      <c r="AY46" s="71">
        <v>9</v>
      </c>
      <c r="AZ46" s="71">
        <v>1000</v>
      </c>
      <c r="BA46" s="71"/>
      <c r="BB46" s="71"/>
      <c r="BC46" s="71"/>
    </row>
    <row r="47" spans="1:63" s="75" customFormat="1" ht="20.100000000000001" customHeight="1">
      <c r="A47" s="79"/>
      <c r="D47" s="79"/>
      <c r="AU47" s="71">
        <v>3</v>
      </c>
      <c r="AV47" s="86" t="s">
        <v>284</v>
      </c>
      <c r="AW47" s="84">
        <v>26985</v>
      </c>
      <c r="AX47" s="85">
        <v>29</v>
      </c>
      <c r="AY47" s="71">
        <v>11</v>
      </c>
      <c r="AZ47" s="71"/>
      <c r="BA47" s="71"/>
      <c r="BB47" s="71"/>
      <c r="BC47" s="71"/>
    </row>
    <row r="48" spans="1:63" s="75" customFormat="1" ht="20.100000000000001" customHeight="1">
      <c r="A48" s="79"/>
      <c r="D48" s="79"/>
      <c r="AU48" s="71">
        <v>4</v>
      </c>
      <c r="AV48" s="83" t="s">
        <v>134</v>
      </c>
      <c r="AW48" s="84">
        <v>12256</v>
      </c>
      <c r="AX48" s="85">
        <v>23</v>
      </c>
      <c r="AY48" s="71">
        <v>13</v>
      </c>
      <c r="AZ48" s="71"/>
      <c r="BA48" s="71"/>
      <c r="BB48" s="71"/>
      <c r="BC48" s="71"/>
    </row>
    <row r="49" spans="1:55" s="75" customFormat="1" ht="20.100000000000001" customHeight="1">
      <c r="A49" s="79"/>
      <c r="D49" s="79"/>
      <c r="AU49" s="71">
        <v>5</v>
      </c>
      <c r="AV49" s="86" t="s">
        <v>270</v>
      </c>
      <c r="AW49" s="84">
        <v>7116</v>
      </c>
      <c r="AX49" s="85">
        <v>19</v>
      </c>
      <c r="AY49" s="71">
        <v>15</v>
      </c>
      <c r="AZ49" s="71"/>
      <c r="BA49" s="71"/>
      <c r="BB49" s="71"/>
      <c r="BC49" s="71"/>
    </row>
    <row r="50" spans="1:55" s="75" customFormat="1" ht="20.100000000000001" customHeight="1">
      <c r="A50" s="79"/>
      <c r="D50" s="79"/>
      <c r="AU50" s="71">
        <v>6</v>
      </c>
      <c r="AV50" s="86" t="s">
        <v>173</v>
      </c>
      <c r="AW50" s="84">
        <v>28237</v>
      </c>
      <c r="AX50" s="85">
        <v>29</v>
      </c>
      <c r="AY50" s="71">
        <v>17</v>
      </c>
      <c r="AZ50" s="71"/>
      <c r="BA50" s="71"/>
      <c r="BB50" s="71"/>
      <c r="BC50" s="71"/>
    </row>
    <row r="51" spans="1:55" s="75" customFormat="1" ht="20.100000000000001" customHeight="1">
      <c r="A51" s="79"/>
      <c r="D51" s="79"/>
      <c r="AU51" s="71">
        <v>7</v>
      </c>
      <c r="AV51" s="86" t="s">
        <v>157</v>
      </c>
      <c r="AW51" s="84">
        <v>4198</v>
      </c>
      <c r="AX51" s="85">
        <v>15</v>
      </c>
      <c r="AY51" s="71">
        <v>19</v>
      </c>
      <c r="AZ51" s="71"/>
      <c r="BA51" s="71"/>
      <c r="BB51" s="71"/>
      <c r="BC51" s="71"/>
    </row>
    <row r="52" spans="1:55" s="75" customFormat="1" ht="20.100000000000001" customHeight="1">
      <c r="A52" s="79"/>
      <c r="D52" s="79"/>
      <c r="AU52" s="71">
        <v>8</v>
      </c>
      <c r="AV52" s="83" t="s">
        <v>147</v>
      </c>
      <c r="AW52" s="84">
        <v>7757</v>
      </c>
      <c r="AX52" s="85">
        <v>19</v>
      </c>
      <c r="AY52" s="71">
        <v>21</v>
      </c>
      <c r="AZ52" s="71"/>
      <c r="BA52" s="71"/>
      <c r="BB52" s="71"/>
      <c r="BC52" s="71"/>
    </row>
    <row r="53" spans="1:55" s="75" customFormat="1" ht="20.100000000000001" customHeight="1">
      <c r="A53" s="79"/>
      <c r="D53" s="79"/>
      <c r="AU53" s="71">
        <v>9</v>
      </c>
      <c r="AV53" s="86" t="s">
        <v>227</v>
      </c>
      <c r="AW53" s="84">
        <v>29654</v>
      </c>
      <c r="AX53" s="85">
        <v>29</v>
      </c>
      <c r="AY53" s="71">
        <v>23</v>
      </c>
      <c r="AZ53" s="71"/>
      <c r="BA53" s="71"/>
      <c r="BB53" s="71"/>
      <c r="BC53" s="71"/>
    </row>
    <row r="54" spans="1:55" s="75" customFormat="1" ht="20.100000000000001" customHeight="1">
      <c r="A54" s="79"/>
      <c r="D54" s="79"/>
      <c r="AU54" s="71">
        <v>10</v>
      </c>
      <c r="AV54" s="83" t="s">
        <v>285</v>
      </c>
      <c r="AW54" s="84">
        <v>6965</v>
      </c>
      <c r="AX54" s="85">
        <v>17</v>
      </c>
      <c r="AY54" s="71">
        <v>25</v>
      </c>
      <c r="AZ54" s="71"/>
      <c r="BA54" s="71"/>
      <c r="BB54" s="71"/>
      <c r="BC54" s="71"/>
    </row>
    <row r="55" spans="1:55" s="75" customFormat="1" ht="20.100000000000001" customHeight="1">
      <c r="A55" s="79"/>
      <c r="D55" s="79"/>
      <c r="AU55" s="71">
        <v>11</v>
      </c>
      <c r="AV55" s="86" t="s">
        <v>90</v>
      </c>
      <c r="AW55" s="84">
        <v>29151</v>
      </c>
      <c r="AX55" s="85">
        <v>29</v>
      </c>
      <c r="AY55" s="71">
        <v>27</v>
      </c>
      <c r="AZ55" s="71"/>
      <c r="BA55" s="71"/>
      <c r="BB55" s="71"/>
      <c r="BC55" s="71"/>
    </row>
    <row r="56" spans="1:55" s="75" customFormat="1" ht="20.100000000000001" customHeight="1">
      <c r="A56" s="79"/>
      <c r="D56" s="79"/>
      <c r="AU56" s="71">
        <v>12</v>
      </c>
      <c r="AV56" s="87" t="s">
        <v>228</v>
      </c>
      <c r="AW56" s="88">
        <v>5535</v>
      </c>
      <c r="AX56" s="85">
        <v>17</v>
      </c>
      <c r="AY56" s="71">
        <v>29</v>
      </c>
      <c r="AZ56" s="71"/>
      <c r="BA56" s="71"/>
      <c r="BB56" s="71"/>
      <c r="BC56" s="71"/>
    </row>
    <row r="57" spans="1:55" s="75" customFormat="1" ht="20.100000000000001" customHeight="1">
      <c r="A57" s="79"/>
      <c r="D57" s="79"/>
      <c r="AU57" s="71">
        <v>13</v>
      </c>
      <c r="AV57" s="86" t="s">
        <v>229</v>
      </c>
      <c r="AW57" s="84">
        <v>16871</v>
      </c>
      <c r="AX57" s="85">
        <v>25</v>
      </c>
      <c r="AY57" s="71">
        <v>31</v>
      </c>
      <c r="AZ57" s="71"/>
      <c r="BA57" s="71"/>
      <c r="BB57" s="71"/>
      <c r="BC57" s="71"/>
    </row>
    <row r="58" spans="1:55" s="75" customFormat="1" ht="20.100000000000001" customHeight="1">
      <c r="A58" s="79"/>
      <c r="D58" s="79"/>
      <c r="AU58" s="71">
        <v>14</v>
      </c>
      <c r="AV58" s="83" t="s">
        <v>197</v>
      </c>
      <c r="AW58" s="84">
        <v>4230</v>
      </c>
      <c r="AX58" s="85">
        <v>15</v>
      </c>
      <c r="AY58" s="71">
        <v>33</v>
      </c>
      <c r="AZ58" s="71"/>
      <c r="BA58" s="71"/>
      <c r="BB58" s="71"/>
      <c r="BC58" s="71"/>
    </row>
    <row r="59" spans="1:55" s="75" customFormat="1" ht="20.100000000000001" customHeight="1">
      <c r="A59" s="79"/>
      <c r="D59" s="79"/>
      <c r="AU59" s="71">
        <v>15</v>
      </c>
      <c r="AV59" s="83" t="s">
        <v>174</v>
      </c>
      <c r="AW59" s="84">
        <v>9352</v>
      </c>
      <c r="AX59" s="85">
        <v>21</v>
      </c>
      <c r="AY59" s="71">
        <v>35</v>
      </c>
      <c r="AZ59" s="71"/>
      <c r="BA59" s="71"/>
      <c r="BB59" s="71"/>
      <c r="BC59" s="71"/>
    </row>
    <row r="60" spans="1:55" s="75" customFormat="1" ht="20.100000000000001" customHeight="1">
      <c r="A60" s="79"/>
      <c r="D60" s="79"/>
      <c r="AU60" s="71">
        <v>16</v>
      </c>
      <c r="AV60" s="83" t="s">
        <v>175</v>
      </c>
      <c r="AW60" s="84">
        <v>12393</v>
      </c>
      <c r="AX60" s="85">
        <v>23</v>
      </c>
      <c r="AY60" s="71">
        <v>37</v>
      </c>
      <c r="AZ60" s="71"/>
      <c r="BA60" s="71"/>
      <c r="BB60" s="71"/>
      <c r="BC60" s="71"/>
    </row>
    <row r="61" spans="1:55" s="75" customFormat="1" ht="20.100000000000001" customHeight="1">
      <c r="A61" s="79"/>
      <c r="D61" s="79"/>
      <c r="AU61" s="71">
        <v>17</v>
      </c>
      <c r="AV61" s="83" t="s">
        <v>198</v>
      </c>
      <c r="AW61" s="84">
        <v>4437</v>
      </c>
      <c r="AX61" s="85">
        <v>15</v>
      </c>
      <c r="AY61" s="71">
        <v>39</v>
      </c>
      <c r="AZ61" s="71"/>
      <c r="BA61" s="71"/>
      <c r="BB61" s="71"/>
      <c r="BC61" s="71"/>
    </row>
    <row r="62" spans="1:55" s="75" customFormat="1" ht="20.100000000000001" customHeight="1">
      <c r="A62" s="79"/>
      <c r="D62" s="79"/>
      <c r="AU62" s="71">
        <v>18</v>
      </c>
      <c r="AV62" s="83" t="s">
        <v>176</v>
      </c>
      <c r="AW62" s="84">
        <v>8987</v>
      </c>
      <c r="AX62" s="85">
        <v>19</v>
      </c>
      <c r="AY62" s="71">
        <v>41</v>
      </c>
      <c r="AZ62" s="71"/>
      <c r="BA62" s="71"/>
      <c r="BB62" s="71"/>
      <c r="BC62" s="71"/>
    </row>
    <row r="63" spans="1:55" s="75" customFormat="1" ht="20.100000000000001" customHeight="1">
      <c r="A63" s="79"/>
      <c r="D63" s="79"/>
      <c r="AU63" s="71">
        <v>19</v>
      </c>
      <c r="AV63" s="86" t="s">
        <v>232</v>
      </c>
      <c r="AW63" s="84">
        <v>15887</v>
      </c>
      <c r="AX63" s="85">
        <v>25</v>
      </c>
      <c r="AY63" s="71">
        <v>43</v>
      </c>
      <c r="AZ63" s="71"/>
      <c r="BA63" s="71"/>
      <c r="BB63" s="71"/>
      <c r="BC63" s="71"/>
    </row>
    <row r="64" spans="1:55" s="75" customFormat="1" ht="20.100000000000001" customHeight="1">
      <c r="A64" s="79"/>
      <c r="D64" s="79"/>
      <c r="AU64" s="71">
        <v>20</v>
      </c>
      <c r="AV64" s="86" t="s">
        <v>135</v>
      </c>
      <c r="AW64" s="84">
        <v>7131</v>
      </c>
      <c r="AX64" s="85">
        <v>19</v>
      </c>
      <c r="AY64" s="71">
        <v>45</v>
      </c>
      <c r="AZ64" s="71"/>
      <c r="BA64" s="71"/>
      <c r="BB64" s="71"/>
      <c r="BC64" s="71"/>
    </row>
    <row r="65" spans="1:55" s="75" customFormat="1" ht="20.100000000000001" customHeight="1">
      <c r="A65" s="79"/>
      <c r="D65" s="79"/>
      <c r="AU65" s="71">
        <v>21</v>
      </c>
      <c r="AV65" s="83" t="s">
        <v>271</v>
      </c>
      <c r="AW65" s="84">
        <v>9154</v>
      </c>
      <c r="AX65" s="85">
        <v>21</v>
      </c>
      <c r="AY65" s="71">
        <v>47</v>
      </c>
      <c r="AZ65" s="71"/>
      <c r="BA65" s="71"/>
      <c r="BB65" s="71"/>
      <c r="BC65" s="71"/>
    </row>
    <row r="66" spans="1:55" s="75" customFormat="1" ht="20.100000000000001" customHeight="1">
      <c r="A66" s="79"/>
      <c r="D66" s="79"/>
      <c r="AU66" s="71">
        <v>22</v>
      </c>
      <c r="AV66" s="83" t="s">
        <v>65</v>
      </c>
      <c r="AW66" s="84">
        <v>7224</v>
      </c>
      <c r="AX66" s="85">
        <v>19</v>
      </c>
      <c r="AY66" s="71">
        <v>49</v>
      </c>
      <c r="AZ66" s="71"/>
      <c r="BA66" s="71"/>
      <c r="BB66" s="71"/>
      <c r="BC66" s="71"/>
    </row>
    <row r="67" spans="1:55" s="75" customFormat="1" ht="20.100000000000001" customHeight="1">
      <c r="A67" s="79"/>
      <c r="D67" s="79"/>
      <c r="AU67" s="71">
        <v>23</v>
      </c>
      <c r="AV67" s="83" t="s">
        <v>91</v>
      </c>
      <c r="AW67" s="84">
        <v>14021</v>
      </c>
      <c r="AX67" s="85">
        <v>23</v>
      </c>
      <c r="AY67" s="71">
        <v>51</v>
      </c>
      <c r="AZ67" s="71"/>
      <c r="BA67" s="71"/>
      <c r="BB67" s="71"/>
      <c r="BC67" s="71"/>
    </row>
    <row r="68" spans="1:55" s="75" customFormat="1" ht="20.100000000000001" customHeight="1">
      <c r="A68" s="79"/>
      <c r="D68" s="79"/>
      <c r="AU68" s="71">
        <v>24</v>
      </c>
      <c r="AV68" s="83" t="s">
        <v>215</v>
      </c>
      <c r="AW68" s="84">
        <v>3072</v>
      </c>
      <c r="AX68" s="85">
        <v>13</v>
      </c>
      <c r="AY68" s="71">
        <v>53</v>
      </c>
      <c r="AZ68" s="71"/>
      <c r="BA68" s="71"/>
      <c r="BB68" s="71"/>
      <c r="BC68" s="71"/>
    </row>
    <row r="69" spans="1:55" s="75" customFormat="1" ht="20.100000000000001" customHeight="1">
      <c r="A69" s="79"/>
      <c r="D69" s="79"/>
      <c r="AU69" s="71">
        <v>25</v>
      </c>
      <c r="AV69" s="83" t="s">
        <v>92</v>
      </c>
      <c r="AW69" s="84">
        <v>11868</v>
      </c>
      <c r="AX69" s="85">
        <v>21</v>
      </c>
      <c r="AY69" s="71">
        <v>55</v>
      </c>
      <c r="AZ69" s="71"/>
      <c r="BA69" s="71"/>
      <c r="BB69" s="71"/>
      <c r="BC69" s="71"/>
    </row>
    <row r="70" spans="1:55" s="75" customFormat="1" ht="20.100000000000001" customHeight="1">
      <c r="A70" s="79"/>
      <c r="D70" s="79"/>
      <c r="AU70" s="71">
        <v>26</v>
      </c>
      <c r="AV70" s="86" t="s">
        <v>233</v>
      </c>
      <c r="AW70" s="84">
        <v>3579</v>
      </c>
      <c r="AX70" s="85">
        <v>13</v>
      </c>
      <c r="AY70" s="71"/>
      <c r="AZ70" s="71"/>
      <c r="BA70" s="71"/>
      <c r="BB70" s="71"/>
      <c r="BC70" s="71"/>
    </row>
    <row r="71" spans="1:55" s="75" customFormat="1" ht="20.100000000000001" customHeight="1">
      <c r="A71" s="79"/>
      <c r="D71" s="79"/>
      <c r="AU71" s="71">
        <v>27</v>
      </c>
      <c r="AV71" s="83" t="s">
        <v>248</v>
      </c>
      <c r="AW71" s="84">
        <v>8760</v>
      </c>
      <c r="AX71" s="85">
        <v>19</v>
      </c>
      <c r="AY71" s="71"/>
      <c r="AZ71" s="71"/>
      <c r="BA71" s="71"/>
      <c r="BB71" s="71"/>
      <c r="BC71" s="71"/>
    </row>
    <row r="72" spans="1:55" s="75" customFormat="1" ht="20.100000000000001" customHeight="1">
      <c r="A72" s="79"/>
      <c r="D72" s="79"/>
      <c r="AU72" s="71">
        <v>28</v>
      </c>
      <c r="AV72" s="86" t="s">
        <v>177</v>
      </c>
      <c r="AW72" s="84">
        <v>12008</v>
      </c>
      <c r="AX72" s="85">
        <v>23</v>
      </c>
      <c r="AY72" s="71"/>
      <c r="AZ72" s="71"/>
      <c r="BA72" s="71"/>
      <c r="BB72" s="71"/>
      <c r="BC72" s="71"/>
    </row>
    <row r="73" spans="1:55" s="75" customFormat="1" ht="20.100000000000001" customHeight="1">
      <c r="A73" s="79"/>
      <c r="D73" s="79"/>
      <c r="AU73" s="71">
        <v>29</v>
      </c>
      <c r="AV73" s="83" t="s">
        <v>272</v>
      </c>
      <c r="AW73" s="84">
        <v>3307</v>
      </c>
      <c r="AX73" s="85">
        <v>13</v>
      </c>
      <c r="AY73" s="71"/>
      <c r="AZ73" s="71"/>
      <c r="BA73" s="71"/>
      <c r="BB73" s="71"/>
      <c r="BC73" s="71"/>
    </row>
    <row r="74" spans="1:55" s="75" customFormat="1" ht="20.100000000000001" customHeight="1">
      <c r="A74" s="79"/>
      <c r="D74" s="79"/>
      <c r="AU74" s="71">
        <v>30</v>
      </c>
      <c r="AV74" s="86" t="s">
        <v>136</v>
      </c>
      <c r="AW74" s="84">
        <v>33590</v>
      </c>
      <c r="AX74" s="85">
        <v>31</v>
      </c>
      <c r="AY74" s="71"/>
      <c r="AZ74" s="71"/>
      <c r="BA74" s="71"/>
      <c r="BB74" s="71"/>
      <c r="BC74" s="71"/>
    </row>
    <row r="75" spans="1:55" s="75" customFormat="1" ht="20.100000000000001" customHeight="1">
      <c r="A75" s="79"/>
      <c r="D75" s="79"/>
      <c r="AU75" s="71">
        <v>31</v>
      </c>
      <c r="AV75" s="83" t="s">
        <v>178</v>
      </c>
      <c r="AW75" s="84">
        <v>13309</v>
      </c>
      <c r="AX75" s="85">
        <v>23</v>
      </c>
      <c r="AY75" s="71"/>
      <c r="AZ75" s="71"/>
      <c r="BA75" s="71"/>
      <c r="BB75" s="71"/>
      <c r="BC75" s="71"/>
    </row>
    <row r="76" spans="1:55" s="75" customFormat="1" ht="20.100000000000001" customHeight="1">
      <c r="A76" s="79"/>
      <c r="D76" s="79"/>
      <c r="AU76" s="71">
        <v>32</v>
      </c>
      <c r="AV76" s="83" t="s">
        <v>249</v>
      </c>
      <c r="AW76" s="84">
        <v>5352</v>
      </c>
      <c r="AX76" s="85">
        <v>17</v>
      </c>
      <c r="AY76" s="71"/>
      <c r="AZ76" s="71"/>
      <c r="BA76" s="71"/>
      <c r="BB76" s="71"/>
      <c r="BC76" s="71"/>
    </row>
    <row r="77" spans="1:55" s="75" customFormat="1" ht="20.100000000000001" customHeight="1">
      <c r="A77" s="79"/>
      <c r="D77" s="79"/>
      <c r="AU77" s="71">
        <v>33</v>
      </c>
      <c r="AV77" s="86" t="s">
        <v>111</v>
      </c>
      <c r="AW77" s="84">
        <v>19839</v>
      </c>
      <c r="AX77" s="85">
        <v>25</v>
      </c>
      <c r="AY77" s="71"/>
      <c r="AZ77" s="71"/>
      <c r="BA77" s="71"/>
      <c r="BB77" s="71"/>
      <c r="BC77" s="71"/>
    </row>
    <row r="78" spans="1:55" s="75" customFormat="1" ht="20.100000000000001" customHeight="1">
      <c r="A78" s="79"/>
      <c r="D78" s="79"/>
      <c r="AU78" s="71">
        <v>34</v>
      </c>
      <c r="AV78" s="83" t="s">
        <v>346</v>
      </c>
      <c r="AW78" s="84">
        <v>39833</v>
      </c>
      <c r="AX78" s="85">
        <v>33</v>
      </c>
      <c r="AY78" s="71"/>
      <c r="AZ78" s="71"/>
      <c r="BA78" s="71"/>
      <c r="BB78" s="71"/>
      <c r="BC78" s="71"/>
    </row>
    <row r="79" spans="1:55" s="75" customFormat="1" ht="20.100000000000001" customHeight="1">
      <c r="A79" s="79"/>
      <c r="D79" s="79"/>
      <c r="AU79" s="71">
        <v>35</v>
      </c>
      <c r="AV79" s="86" t="s">
        <v>347</v>
      </c>
      <c r="AW79" s="84">
        <v>10435</v>
      </c>
      <c r="AX79" s="85">
        <v>21</v>
      </c>
      <c r="AY79" s="71"/>
      <c r="AZ79" s="71"/>
      <c r="BA79" s="71"/>
      <c r="BB79" s="71"/>
      <c r="BC79" s="71"/>
    </row>
    <row r="80" spans="1:55" s="75" customFormat="1" ht="20.100000000000001" customHeight="1">
      <c r="A80" s="79"/>
      <c r="D80" s="79"/>
      <c r="AU80" s="71">
        <v>36</v>
      </c>
      <c r="AV80" s="86" t="s">
        <v>126</v>
      </c>
      <c r="AW80" s="84">
        <v>21613</v>
      </c>
      <c r="AX80" s="85">
        <v>27</v>
      </c>
      <c r="AY80" s="71"/>
      <c r="AZ80" s="71"/>
      <c r="BA80" s="71"/>
      <c r="BB80" s="71"/>
      <c r="BC80" s="71"/>
    </row>
    <row r="81" spans="1:55" s="75" customFormat="1" ht="20.100000000000001" customHeight="1">
      <c r="A81" s="79"/>
      <c r="D81" s="79"/>
      <c r="AU81" s="71">
        <v>37</v>
      </c>
      <c r="AV81" s="83" t="s">
        <v>216</v>
      </c>
      <c r="AW81" s="84">
        <v>6325</v>
      </c>
      <c r="AX81" s="85">
        <v>17</v>
      </c>
      <c r="AY81" s="71"/>
      <c r="AZ81" s="71"/>
      <c r="BA81" s="71"/>
      <c r="BB81" s="71"/>
      <c r="BC81" s="71"/>
    </row>
    <row r="82" spans="1:55" s="75" customFormat="1" ht="20.100000000000001" customHeight="1">
      <c r="A82" s="79"/>
      <c r="D82" s="79"/>
      <c r="AU82" s="71">
        <v>38</v>
      </c>
      <c r="AV82" s="83" t="s">
        <v>93</v>
      </c>
      <c r="AW82" s="84">
        <v>3649</v>
      </c>
      <c r="AX82" s="85">
        <v>13</v>
      </c>
      <c r="AY82" s="71"/>
      <c r="AZ82" s="71"/>
      <c r="BA82" s="71"/>
      <c r="BB82" s="71"/>
      <c r="BC82" s="71"/>
    </row>
    <row r="83" spans="1:55" s="75" customFormat="1" ht="20.100000000000001" customHeight="1">
      <c r="A83" s="79"/>
      <c r="D83" s="79"/>
      <c r="AU83" s="71">
        <v>39</v>
      </c>
      <c r="AV83" s="83" t="s">
        <v>148</v>
      </c>
      <c r="AW83" s="84">
        <v>8103</v>
      </c>
      <c r="AX83" s="85">
        <v>19</v>
      </c>
      <c r="AY83" s="71"/>
      <c r="AZ83" s="71"/>
      <c r="BA83" s="71"/>
      <c r="BB83" s="71"/>
      <c r="BC83" s="71"/>
    </row>
    <row r="84" spans="1:55" s="75" customFormat="1" ht="20.100000000000001" customHeight="1">
      <c r="A84" s="79"/>
      <c r="D84" s="79"/>
      <c r="AU84" s="71">
        <v>40</v>
      </c>
      <c r="AV84" s="86" t="s">
        <v>158</v>
      </c>
      <c r="AW84" s="84">
        <v>3234</v>
      </c>
      <c r="AX84" s="85">
        <v>13</v>
      </c>
      <c r="AY84" s="71"/>
      <c r="AZ84" s="71"/>
      <c r="BA84" s="71"/>
      <c r="BB84" s="71"/>
      <c r="BC84" s="71"/>
    </row>
    <row r="85" spans="1:55" s="75" customFormat="1" ht="20.100000000000001" customHeight="1">
      <c r="A85" s="79"/>
      <c r="D85" s="79"/>
      <c r="AU85" s="71">
        <v>41</v>
      </c>
      <c r="AV85" s="83" t="s">
        <v>149</v>
      </c>
      <c r="AW85" s="84">
        <v>5660</v>
      </c>
      <c r="AX85" s="85">
        <v>17</v>
      </c>
      <c r="AY85" s="71"/>
      <c r="AZ85" s="71"/>
      <c r="BA85" s="71"/>
      <c r="BB85" s="71"/>
      <c r="BC85" s="71"/>
    </row>
    <row r="86" spans="1:55" s="75" customFormat="1" ht="20.100000000000001" customHeight="1">
      <c r="A86" s="79"/>
      <c r="D86" s="79"/>
      <c r="AU86" s="71">
        <v>42</v>
      </c>
      <c r="AV86" s="83" t="s">
        <v>300</v>
      </c>
      <c r="AW86" s="84">
        <v>4927</v>
      </c>
      <c r="AX86" s="85">
        <v>15</v>
      </c>
      <c r="AY86" s="71"/>
      <c r="AZ86" s="71"/>
      <c r="BA86" s="71"/>
      <c r="BB86" s="71"/>
      <c r="BC86" s="71"/>
    </row>
    <row r="87" spans="1:55" s="75" customFormat="1" ht="20.100000000000001" customHeight="1">
      <c r="A87" s="79"/>
      <c r="D87" s="79"/>
      <c r="AU87" s="71">
        <v>43</v>
      </c>
      <c r="AV87" s="83" t="s">
        <v>99</v>
      </c>
      <c r="AW87" s="84">
        <v>14866</v>
      </c>
      <c r="AX87" s="85">
        <v>23</v>
      </c>
      <c r="AY87" s="71"/>
      <c r="AZ87" s="71"/>
      <c r="BA87" s="71"/>
      <c r="BB87" s="71"/>
      <c r="BC87" s="71"/>
    </row>
    <row r="88" spans="1:55" s="75" customFormat="1" ht="20.100000000000001" customHeight="1">
      <c r="A88" s="79"/>
      <c r="D88" s="79"/>
      <c r="AU88" s="71">
        <v>44</v>
      </c>
      <c r="AV88" s="86" t="s">
        <v>100</v>
      </c>
      <c r="AW88" s="84">
        <v>201327</v>
      </c>
      <c r="AX88" s="85">
        <v>51</v>
      </c>
      <c r="AY88" s="71"/>
      <c r="AZ88" s="71"/>
      <c r="BA88" s="71"/>
      <c r="BB88" s="71"/>
      <c r="BC88" s="71"/>
    </row>
    <row r="89" spans="1:55" s="75" customFormat="1" ht="20.100000000000001" customHeight="1">
      <c r="A89" s="79"/>
      <c r="D89" s="79"/>
      <c r="AU89" s="71">
        <v>45</v>
      </c>
      <c r="AV89" s="86" t="s">
        <v>66</v>
      </c>
      <c r="AW89" s="84">
        <v>7600</v>
      </c>
      <c r="AX89" s="85">
        <v>19</v>
      </c>
      <c r="AY89" s="71"/>
      <c r="AZ89" s="71"/>
      <c r="BA89" s="71"/>
      <c r="BB89" s="71"/>
      <c r="BC89" s="71"/>
    </row>
    <row r="90" spans="1:55" s="75" customFormat="1" ht="20.100000000000001" customHeight="1">
      <c r="A90" s="79"/>
      <c r="D90" s="79"/>
      <c r="AU90" s="71">
        <v>46</v>
      </c>
      <c r="AV90" s="86" t="s">
        <v>101</v>
      </c>
      <c r="AW90" s="84">
        <v>36063</v>
      </c>
      <c r="AX90" s="85">
        <v>33</v>
      </c>
      <c r="AY90" s="71"/>
      <c r="AZ90" s="71"/>
      <c r="BA90" s="71"/>
      <c r="BB90" s="71"/>
      <c r="BC90" s="71"/>
    </row>
    <row r="91" spans="1:55" s="75" customFormat="1" ht="20.100000000000001" customHeight="1">
      <c r="A91" s="79"/>
      <c r="D91" s="79"/>
      <c r="AU91" s="71">
        <v>47</v>
      </c>
      <c r="AV91" s="86" t="s">
        <v>179</v>
      </c>
      <c r="AW91" s="84">
        <v>20927</v>
      </c>
      <c r="AX91" s="85">
        <v>27</v>
      </c>
      <c r="AY91" s="71"/>
      <c r="AZ91" s="71"/>
      <c r="BA91" s="71"/>
      <c r="BB91" s="71"/>
      <c r="BC91" s="71"/>
    </row>
    <row r="92" spans="1:55" s="75" customFormat="1" ht="20.100000000000001" customHeight="1">
      <c r="A92" s="79"/>
      <c r="D92" s="79"/>
      <c r="AU92" s="71">
        <v>48</v>
      </c>
      <c r="AV92" s="83" t="s">
        <v>67</v>
      </c>
      <c r="AW92" s="84">
        <v>11706</v>
      </c>
      <c r="AX92" s="85">
        <v>21</v>
      </c>
      <c r="AY92" s="71"/>
      <c r="AZ92" s="71"/>
      <c r="BA92" s="71"/>
      <c r="BB92" s="71"/>
      <c r="BC92" s="71"/>
    </row>
    <row r="93" spans="1:55" s="75" customFormat="1" ht="20.100000000000001" customHeight="1">
      <c r="A93" s="79"/>
      <c r="D93" s="79"/>
      <c r="AU93" s="71">
        <v>49</v>
      </c>
      <c r="AV93" s="83" t="s">
        <v>94</v>
      </c>
      <c r="AW93" s="84">
        <v>6915</v>
      </c>
      <c r="AX93" s="85">
        <v>17</v>
      </c>
      <c r="AY93" s="71"/>
      <c r="AZ93" s="71"/>
      <c r="BA93" s="71"/>
      <c r="BB93" s="71"/>
      <c r="BC93" s="71"/>
    </row>
    <row r="94" spans="1:55" s="75" customFormat="1" ht="20.100000000000001" customHeight="1">
      <c r="A94" s="79"/>
      <c r="D94" s="79"/>
      <c r="AU94" s="71">
        <v>50</v>
      </c>
      <c r="AV94" s="83" t="s">
        <v>137</v>
      </c>
      <c r="AW94" s="84">
        <v>9834</v>
      </c>
      <c r="AX94" s="85">
        <v>21</v>
      </c>
      <c r="AY94" s="71"/>
      <c r="AZ94" s="71"/>
      <c r="BA94" s="71"/>
      <c r="BB94" s="71"/>
      <c r="BC94" s="71"/>
    </row>
    <row r="95" spans="1:55" s="75" customFormat="1" ht="20.100000000000001" customHeight="1">
      <c r="A95" s="79"/>
      <c r="D95" s="79"/>
      <c r="AU95" s="71">
        <v>51</v>
      </c>
      <c r="AV95" s="86" t="s">
        <v>260</v>
      </c>
      <c r="AW95" s="84">
        <v>5171</v>
      </c>
      <c r="AX95" s="85">
        <v>17</v>
      </c>
      <c r="AY95" s="71"/>
      <c r="AZ95" s="71"/>
      <c r="BA95" s="71"/>
      <c r="BB95" s="71"/>
      <c r="BC95" s="71"/>
    </row>
    <row r="96" spans="1:55" s="75" customFormat="1" ht="20.100000000000001" customHeight="1">
      <c r="A96" s="79"/>
      <c r="D96" s="79"/>
      <c r="AU96" s="71">
        <v>52</v>
      </c>
      <c r="AV96" s="86" t="s">
        <v>273</v>
      </c>
      <c r="AW96" s="84">
        <v>16423</v>
      </c>
      <c r="AX96" s="85">
        <v>25</v>
      </c>
      <c r="AY96" s="71"/>
      <c r="AZ96" s="71"/>
      <c r="BA96" s="71"/>
      <c r="BB96" s="71"/>
      <c r="BC96" s="71"/>
    </row>
    <row r="97" spans="1:55" s="75" customFormat="1" ht="20.100000000000001" customHeight="1">
      <c r="A97" s="79"/>
      <c r="D97" s="79"/>
      <c r="AU97" s="71">
        <v>53</v>
      </c>
      <c r="AV97" s="83" t="s">
        <v>159</v>
      </c>
      <c r="AW97" s="84">
        <v>4619</v>
      </c>
      <c r="AX97" s="85">
        <v>15</v>
      </c>
      <c r="AY97" s="71"/>
      <c r="AZ97" s="71"/>
      <c r="BA97" s="71"/>
      <c r="BB97" s="71"/>
      <c r="BC97" s="71"/>
    </row>
    <row r="98" spans="1:55" s="75" customFormat="1" ht="3.75" customHeight="1">
      <c r="A98" s="79"/>
      <c r="D98" s="79"/>
      <c r="AU98" s="71">
        <v>54</v>
      </c>
      <c r="AV98" s="86" t="s">
        <v>112</v>
      </c>
      <c r="AW98" s="84">
        <v>20758</v>
      </c>
      <c r="AX98" s="85">
        <v>27</v>
      </c>
      <c r="AY98" s="71"/>
      <c r="AZ98" s="71"/>
      <c r="BA98" s="71"/>
      <c r="BB98" s="71"/>
      <c r="BC98" s="71"/>
    </row>
    <row r="99" spans="1:55" s="75" customFormat="1" ht="20.100000000000001" customHeight="1">
      <c r="A99" s="79"/>
      <c r="D99" s="79"/>
      <c r="AU99" s="71">
        <v>55</v>
      </c>
      <c r="AV99" s="83" t="s">
        <v>180</v>
      </c>
      <c r="AW99" s="84">
        <v>5390</v>
      </c>
      <c r="AX99" s="85">
        <v>17</v>
      </c>
      <c r="AY99" s="71"/>
      <c r="AZ99" s="71"/>
      <c r="BA99" s="71"/>
      <c r="BB99" s="71"/>
      <c r="BC99" s="71"/>
    </row>
    <row r="100" spans="1:55" s="75" customFormat="1" ht="20.100000000000001" customHeight="1">
      <c r="A100" s="79"/>
      <c r="D100" s="79"/>
      <c r="AU100" s="71">
        <v>56</v>
      </c>
      <c r="AV100" s="83" t="s">
        <v>124</v>
      </c>
      <c r="AW100" s="84">
        <v>17992</v>
      </c>
      <c r="AX100" s="85">
        <v>25</v>
      </c>
      <c r="AY100" s="71"/>
      <c r="AZ100" s="71"/>
      <c r="BA100" s="71"/>
      <c r="BB100" s="71"/>
      <c r="BC100" s="71"/>
    </row>
    <row r="101" spans="1:55" s="75" customFormat="1" ht="20.100000000000001" customHeight="1">
      <c r="A101" s="79"/>
      <c r="D101" s="79"/>
      <c r="AU101" s="71">
        <v>57</v>
      </c>
      <c r="AV101" s="86" t="s">
        <v>102</v>
      </c>
      <c r="AW101" s="84">
        <v>31309</v>
      </c>
      <c r="AX101" s="85">
        <v>31</v>
      </c>
      <c r="AY101" s="71"/>
      <c r="AZ101" s="71"/>
      <c r="BA101" s="71"/>
      <c r="BB101" s="71"/>
      <c r="BC101" s="71"/>
    </row>
    <row r="102" spans="1:55" s="75" customFormat="1" ht="20.100000000000001" customHeight="1">
      <c r="A102" s="79"/>
      <c r="D102" s="79"/>
      <c r="AU102" s="71">
        <v>58</v>
      </c>
      <c r="AV102" s="86" t="s">
        <v>68</v>
      </c>
      <c r="AW102" s="84">
        <v>10503</v>
      </c>
      <c r="AX102" s="85">
        <v>21</v>
      </c>
      <c r="AY102" s="71"/>
      <c r="AZ102" s="71"/>
      <c r="BA102" s="71"/>
      <c r="BB102" s="71"/>
      <c r="BC102" s="71"/>
    </row>
    <row r="103" spans="1:55" s="75" customFormat="1" ht="20.100000000000001" customHeight="1">
      <c r="A103" s="79"/>
      <c r="D103" s="79"/>
      <c r="AU103" s="71">
        <v>59</v>
      </c>
      <c r="AV103" s="83" t="s">
        <v>301</v>
      </c>
      <c r="AW103" s="84">
        <v>13766</v>
      </c>
      <c r="AX103" s="85">
        <v>23</v>
      </c>
      <c r="AY103" s="71"/>
      <c r="AZ103" s="71"/>
      <c r="BA103" s="71"/>
      <c r="BB103" s="71"/>
      <c r="BC103" s="71"/>
    </row>
    <row r="104" spans="1:55" s="75" customFormat="1" ht="20.100000000000001" customHeight="1">
      <c r="A104" s="79"/>
      <c r="D104" s="79"/>
      <c r="AU104" s="71">
        <v>60</v>
      </c>
      <c r="AV104" s="86" t="s">
        <v>217</v>
      </c>
      <c r="AW104" s="84">
        <v>3355</v>
      </c>
      <c r="AX104" s="85">
        <v>13</v>
      </c>
      <c r="AY104" s="71"/>
      <c r="AZ104" s="71"/>
      <c r="BA104" s="71"/>
      <c r="BB104" s="71"/>
      <c r="BC104" s="71"/>
    </row>
    <row r="105" spans="1:55" s="75" customFormat="1" ht="20.100000000000001" customHeight="1">
      <c r="A105" s="79"/>
      <c r="D105" s="79"/>
      <c r="AU105" s="71">
        <v>61</v>
      </c>
      <c r="AV105" s="83" t="s">
        <v>181</v>
      </c>
      <c r="AW105" s="84">
        <v>7415</v>
      </c>
      <c r="AX105" s="85">
        <v>19</v>
      </c>
      <c r="AY105" s="71"/>
      <c r="AZ105" s="71"/>
      <c r="BA105" s="71"/>
      <c r="BB105" s="71"/>
      <c r="BC105" s="71"/>
    </row>
    <row r="106" spans="1:55" s="75" customFormat="1" ht="20.100000000000001" customHeight="1">
      <c r="A106" s="79"/>
      <c r="D106" s="79"/>
      <c r="AU106" s="71">
        <v>62</v>
      </c>
      <c r="AV106" s="86" t="s">
        <v>250</v>
      </c>
      <c r="AW106" s="84">
        <v>1409</v>
      </c>
      <c r="AX106" s="85">
        <v>9</v>
      </c>
      <c r="AY106" s="71"/>
      <c r="AZ106" s="71"/>
      <c r="BA106" s="71"/>
      <c r="BB106" s="71"/>
      <c r="BC106" s="71"/>
    </row>
    <row r="107" spans="1:55" s="75" customFormat="1" ht="20.100000000000001" customHeight="1">
      <c r="A107" s="79"/>
      <c r="D107" s="79"/>
      <c r="AU107" s="71">
        <v>63</v>
      </c>
      <c r="AV107" s="83" t="s">
        <v>274</v>
      </c>
      <c r="AW107" s="84">
        <v>13539</v>
      </c>
      <c r="AX107" s="85">
        <v>23</v>
      </c>
      <c r="AY107" s="71"/>
      <c r="AZ107" s="71"/>
      <c r="BA107" s="71"/>
      <c r="BB107" s="71"/>
      <c r="BC107" s="71"/>
    </row>
    <row r="108" spans="1:55" s="75" customFormat="1" ht="20.100000000000001" customHeight="1">
      <c r="A108" s="79"/>
      <c r="D108" s="79"/>
      <c r="AU108" s="71">
        <v>64</v>
      </c>
      <c r="AV108" s="86" t="s">
        <v>199</v>
      </c>
      <c r="AW108" s="84">
        <v>15366</v>
      </c>
      <c r="AX108" s="85">
        <v>25</v>
      </c>
      <c r="AY108" s="71"/>
      <c r="AZ108" s="71"/>
      <c r="BA108" s="71"/>
      <c r="BB108" s="71"/>
      <c r="BC108" s="71"/>
    </row>
    <row r="109" spans="1:55" s="75" customFormat="1" ht="20.100000000000001" customHeight="1">
      <c r="A109" s="79"/>
      <c r="D109" s="79"/>
      <c r="AU109" s="71">
        <v>65</v>
      </c>
      <c r="AV109" s="83" t="s">
        <v>302</v>
      </c>
      <c r="AW109" s="84">
        <v>2952</v>
      </c>
      <c r="AX109" s="85">
        <v>11</v>
      </c>
      <c r="AY109" s="71"/>
      <c r="AZ109" s="71"/>
      <c r="BA109" s="71"/>
      <c r="BB109" s="71"/>
      <c r="BC109" s="71"/>
    </row>
    <row r="110" spans="1:55" s="75" customFormat="1" ht="20.100000000000001" customHeight="1">
      <c r="A110" s="79"/>
      <c r="D110" s="79"/>
      <c r="AU110" s="71">
        <v>66</v>
      </c>
      <c r="AV110" s="83" t="s">
        <v>218</v>
      </c>
      <c r="AW110" s="84">
        <v>3053</v>
      </c>
      <c r="AX110" s="85">
        <v>13</v>
      </c>
      <c r="AY110" s="71"/>
      <c r="AZ110" s="71"/>
      <c r="BA110" s="71"/>
      <c r="BB110" s="71"/>
      <c r="BC110" s="71"/>
    </row>
    <row r="111" spans="1:55" s="75" customFormat="1" ht="20.100000000000001" customHeight="1">
      <c r="A111" s="79"/>
      <c r="D111" s="79"/>
      <c r="AU111" s="71">
        <v>67</v>
      </c>
      <c r="AV111" s="83" t="s">
        <v>113</v>
      </c>
      <c r="AW111" s="84">
        <v>16711</v>
      </c>
      <c r="AX111" s="85">
        <v>25</v>
      </c>
      <c r="AY111" s="71"/>
      <c r="AZ111" s="71"/>
      <c r="BA111" s="71"/>
      <c r="BB111" s="71"/>
      <c r="BC111" s="71"/>
    </row>
    <row r="112" spans="1:55" s="75" customFormat="1" ht="20.100000000000001" customHeight="1">
      <c r="A112" s="79"/>
      <c r="D112" s="79"/>
      <c r="AU112" s="71">
        <v>68</v>
      </c>
      <c r="AV112" s="83" t="s">
        <v>239</v>
      </c>
      <c r="AW112" s="84">
        <v>11374</v>
      </c>
      <c r="AX112" s="85">
        <v>21</v>
      </c>
      <c r="AY112" s="71"/>
      <c r="AZ112" s="71"/>
      <c r="BA112" s="71"/>
      <c r="BB112" s="71"/>
      <c r="BC112" s="71"/>
    </row>
    <row r="113" spans="1:55" s="75" customFormat="1" ht="20.100000000000001" customHeight="1">
      <c r="A113" s="79"/>
      <c r="D113" s="79"/>
      <c r="AU113" s="71">
        <v>69</v>
      </c>
      <c r="AV113" s="86" t="s">
        <v>127</v>
      </c>
      <c r="AW113" s="84">
        <v>11118</v>
      </c>
      <c r="AX113" s="85">
        <v>21</v>
      </c>
      <c r="AY113" s="71"/>
      <c r="AZ113" s="71"/>
      <c r="BA113" s="71"/>
      <c r="BB113" s="71"/>
      <c r="BC113" s="71"/>
    </row>
    <row r="114" spans="1:55" s="75" customFormat="1" ht="20.100000000000001" customHeight="1">
      <c r="A114" s="79"/>
      <c r="D114" s="79"/>
      <c r="AU114" s="71">
        <v>70</v>
      </c>
      <c r="AV114" s="86" t="s">
        <v>286</v>
      </c>
      <c r="AW114" s="84">
        <v>16243</v>
      </c>
      <c r="AX114" s="85">
        <v>25</v>
      </c>
      <c r="AY114" s="71"/>
      <c r="AZ114" s="71"/>
      <c r="BA114" s="71"/>
      <c r="BB114" s="71"/>
      <c r="BC114" s="71"/>
    </row>
    <row r="115" spans="1:55" s="75" customFormat="1" ht="20.100000000000001" customHeight="1">
      <c r="A115" s="79"/>
      <c r="D115" s="79"/>
      <c r="AU115" s="71">
        <v>71</v>
      </c>
      <c r="AV115" s="83" t="s">
        <v>95</v>
      </c>
      <c r="AW115" s="84">
        <v>6000</v>
      </c>
      <c r="AX115" s="85">
        <v>17</v>
      </c>
      <c r="AY115" s="71"/>
      <c r="AZ115" s="71"/>
      <c r="BA115" s="71"/>
      <c r="BB115" s="71"/>
      <c r="BC115" s="71"/>
    </row>
    <row r="116" spans="1:55" s="75" customFormat="1" ht="20.100000000000001" customHeight="1">
      <c r="A116" s="79"/>
      <c r="D116" s="79"/>
      <c r="AU116" s="71">
        <v>72</v>
      </c>
      <c r="AV116" s="86" t="s">
        <v>128</v>
      </c>
      <c r="AW116" s="84">
        <v>13719</v>
      </c>
      <c r="AX116" s="85">
        <v>23</v>
      </c>
      <c r="AY116" s="71"/>
      <c r="AZ116" s="71"/>
      <c r="BA116" s="71"/>
      <c r="BB116" s="71"/>
      <c r="BC116" s="71"/>
    </row>
    <row r="117" spans="1:55" s="75" customFormat="1" ht="20.100000000000001" customHeight="1">
      <c r="A117" s="79"/>
      <c r="D117" s="79"/>
      <c r="AU117" s="71">
        <v>73</v>
      </c>
      <c r="AV117" s="83" t="s">
        <v>160</v>
      </c>
      <c r="AW117" s="84">
        <v>6116</v>
      </c>
      <c r="AX117" s="85">
        <v>17</v>
      </c>
      <c r="AY117" s="71"/>
      <c r="AZ117" s="71"/>
      <c r="BA117" s="71"/>
      <c r="BB117" s="71"/>
      <c r="BC117" s="71"/>
    </row>
    <row r="118" spans="1:55" s="75" customFormat="1" ht="20.100000000000001" customHeight="1">
      <c r="A118" s="79"/>
      <c r="D118" s="79"/>
      <c r="AU118" s="71">
        <v>74</v>
      </c>
      <c r="AV118" s="86" t="s">
        <v>240</v>
      </c>
      <c r="AW118" s="84">
        <v>3219</v>
      </c>
      <c r="AX118" s="85">
        <v>13</v>
      </c>
      <c r="AY118" s="71"/>
      <c r="AZ118" s="71"/>
      <c r="BA118" s="71"/>
      <c r="BB118" s="71"/>
      <c r="BC118" s="71"/>
    </row>
    <row r="119" spans="1:55" s="75" customFormat="1" ht="20.100000000000001" customHeight="1">
      <c r="A119" s="79"/>
      <c r="D119" s="79"/>
      <c r="AU119" s="71">
        <v>75</v>
      </c>
      <c r="AV119" s="83" t="s">
        <v>138</v>
      </c>
      <c r="AW119" s="84">
        <v>9930</v>
      </c>
      <c r="AX119" s="85">
        <v>21</v>
      </c>
      <c r="AY119" s="71"/>
      <c r="AZ119" s="71"/>
      <c r="BA119" s="71"/>
      <c r="BB119" s="71"/>
      <c r="BC119" s="71"/>
    </row>
    <row r="120" spans="1:55" s="75" customFormat="1" ht="20.100000000000001" customHeight="1">
      <c r="A120" s="79"/>
      <c r="D120" s="79"/>
      <c r="AU120" s="71">
        <v>76</v>
      </c>
      <c r="AV120" s="83" t="s">
        <v>182</v>
      </c>
      <c r="AW120" s="84">
        <v>12885</v>
      </c>
      <c r="AX120" s="85">
        <v>23</v>
      </c>
      <c r="AY120" s="71"/>
      <c r="AZ120" s="71"/>
      <c r="BA120" s="71"/>
      <c r="BB120" s="71"/>
      <c r="BC120" s="71"/>
    </row>
    <row r="121" spans="1:55" s="75" customFormat="1" ht="20.100000000000001" customHeight="1">
      <c r="A121" s="79"/>
      <c r="D121" s="79"/>
      <c r="AU121" s="71">
        <v>77</v>
      </c>
      <c r="AV121" s="86" t="s">
        <v>150</v>
      </c>
      <c r="AW121" s="84">
        <v>10393</v>
      </c>
      <c r="AX121" s="85">
        <v>21</v>
      </c>
      <c r="AY121" s="71"/>
      <c r="AZ121" s="71"/>
      <c r="BA121" s="71"/>
      <c r="BB121" s="71"/>
      <c r="BC121" s="71"/>
    </row>
    <row r="122" spans="1:55" s="75" customFormat="1" ht="20.100000000000001" customHeight="1">
      <c r="A122" s="79"/>
      <c r="D122" s="79"/>
      <c r="AU122" s="71">
        <v>78</v>
      </c>
      <c r="AV122" s="83" t="s">
        <v>139</v>
      </c>
      <c r="AW122" s="84">
        <v>7716</v>
      </c>
      <c r="AX122" s="85">
        <v>19</v>
      </c>
      <c r="AY122" s="71"/>
      <c r="AZ122" s="71"/>
      <c r="BA122" s="71"/>
      <c r="BB122" s="71"/>
      <c r="BC122" s="71"/>
    </row>
    <row r="123" spans="1:55" s="75" customFormat="1" ht="20.100000000000001" customHeight="1">
      <c r="A123" s="79"/>
      <c r="D123" s="79"/>
      <c r="AU123" s="71">
        <v>79</v>
      </c>
      <c r="AV123" s="83" t="s">
        <v>261</v>
      </c>
      <c r="AW123" s="84">
        <v>5854</v>
      </c>
      <c r="AX123" s="85">
        <v>17</v>
      </c>
      <c r="AY123" s="71"/>
      <c r="AZ123" s="71"/>
      <c r="BA123" s="71"/>
      <c r="BB123" s="71"/>
      <c r="BC123" s="71"/>
    </row>
    <row r="124" spans="1:55" s="75" customFormat="1" ht="20.100000000000001" customHeight="1">
      <c r="A124" s="79"/>
      <c r="D124" s="79"/>
      <c r="AU124" s="71">
        <v>80</v>
      </c>
      <c r="AV124" s="83" t="s">
        <v>348</v>
      </c>
      <c r="AW124" s="84">
        <v>3946</v>
      </c>
      <c r="AX124" s="85">
        <v>13</v>
      </c>
      <c r="AY124" s="71"/>
      <c r="AZ124" s="71"/>
      <c r="BA124" s="71"/>
      <c r="BB124" s="71"/>
      <c r="BC124" s="71"/>
    </row>
    <row r="125" spans="1:55" s="75" customFormat="1" ht="20.100000000000001" customHeight="1">
      <c r="A125" s="79"/>
      <c r="D125" s="79"/>
      <c r="AU125" s="71">
        <v>81</v>
      </c>
      <c r="AV125" s="83" t="s">
        <v>103</v>
      </c>
      <c r="AW125" s="84">
        <v>11251</v>
      </c>
      <c r="AX125" s="85">
        <v>21</v>
      </c>
      <c r="AY125" s="71"/>
      <c r="AZ125" s="71"/>
      <c r="BA125" s="71"/>
      <c r="BB125" s="71"/>
      <c r="BC125" s="71"/>
    </row>
    <row r="126" spans="1:55" s="75" customFormat="1" ht="20.100000000000001" customHeight="1">
      <c r="A126" s="79"/>
      <c r="D126" s="79"/>
      <c r="AU126" s="71">
        <v>82</v>
      </c>
      <c r="AV126" s="86" t="s">
        <v>234</v>
      </c>
      <c r="AW126" s="84">
        <v>2251</v>
      </c>
      <c r="AX126" s="85">
        <v>11</v>
      </c>
      <c r="AY126" s="71"/>
      <c r="AZ126" s="71"/>
      <c r="BA126" s="71"/>
      <c r="BB126" s="71"/>
      <c r="BC126" s="71"/>
    </row>
    <row r="127" spans="1:55" s="75" customFormat="1" ht="20.100000000000001" customHeight="1">
      <c r="A127" s="79"/>
      <c r="D127" s="79"/>
      <c r="AU127" s="71">
        <v>83</v>
      </c>
      <c r="AV127" s="86" t="s">
        <v>287</v>
      </c>
      <c r="AW127" s="84">
        <v>7923</v>
      </c>
      <c r="AX127" s="85">
        <v>19</v>
      </c>
      <c r="AY127" s="71"/>
      <c r="AZ127" s="71"/>
      <c r="BA127" s="71"/>
      <c r="BB127" s="71"/>
      <c r="BC127" s="71"/>
    </row>
    <row r="128" spans="1:55" s="75" customFormat="1" ht="20.100000000000001" customHeight="1">
      <c r="A128" s="79"/>
      <c r="D128" s="79"/>
      <c r="AU128" s="71">
        <v>84</v>
      </c>
      <c r="AV128" s="83" t="s">
        <v>161</v>
      </c>
      <c r="AW128" s="84">
        <v>4913</v>
      </c>
      <c r="AX128" s="85">
        <v>15</v>
      </c>
      <c r="AY128" s="71"/>
      <c r="AZ128" s="71"/>
      <c r="BA128" s="71"/>
      <c r="BB128" s="71"/>
      <c r="BC128" s="71"/>
    </row>
    <row r="129" spans="1:55" s="75" customFormat="1" ht="20.100000000000001" customHeight="1">
      <c r="A129" s="79"/>
      <c r="D129" s="79"/>
      <c r="AU129" s="71">
        <v>85</v>
      </c>
      <c r="AV129" s="83" t="s">
        <v>219</v>
      </c>
      <c r="AW129" s="84">
        <v>3259</v>
      </c>
      <c r="AX129" s="85">
        <v>13</v>
      </c>
      <c r="AY129" s="71"/>
      <c r="AZ129" s="71"/>
      <c r="BA129" s="71"/>
      <c r="BB129" s="71"/>
      <c r="BC129" s="71"/>
    </row>
    <row r="130" spans="1:55" s="75" customFormat="1" ht="20.100000000000001" customHeight="1">
      <c r="A130" s="79"/>
      <c r="D130" s="79"/>
      <c r="AU130" s="71">
        <v>86</v>
      </c>
      <c r="AV130" s="86" t="s">
        <v>183</v>
      </c>
      <c r="AW130" s="84">
        <v>26167</v>
      </c>
      <c r="AX130" s="85">
        <v>29</v>
      </c>
      <c r="AY130" s="71"/>
      <c r="AZ130" s="71"/>
      <c r="BA130" s="71"/>
      <c r="BB130" s="71"/>
      <c r="BC130" s="71"/>
    </row>
    <row r="131" spans="1:55" s="75" customFormat="1" ht="20.100000000000001" customHeight="1">
      <c r="A131" s="79"/>
      <c r="D131" s="79"/>
      <c r="AU131" s="71">
        <v>87</v>
      </c>
      <c r="AV131" s="83" t="s">
        <v>184</v>
      </c>
      <c r="AW131" s="84">
        <v>16487</v>
      </c>
      <c r="AX131" s="85">
        <v>25</v>
      </c>
      <c r="AY131" s="71"/>
      <c r="AZ131" s="71"/>
      <c r="BA131" s="71"/>
      <c r="BB131" s="71"/>
      <c r="BC131" s="71"/>
    </row>
    <row r="132" spans="1:55" s="75" customFormat="1" ht="20.100000000000001" customHeight="1">
      <c r="A132" s="79"/>
      <c r="D132" s="79"/>
      <c r="AU132" s="71">
        <v>88</v>
      </c>
      <c r="AV132" s="86" t="s">
        <v>104</v>
      </c>
      <c r="AW132" s="84">
        <v>22704</v>
      </c>
      <c r="AX132" s="85">
        <v>27</v>
      </c>
      <c r="AY132" s="71"/>
      <c r="AZ132" s="71"/>
      <c r="BA132" s="71"/>
      <c r="BB132" s="71"/>
      <c r="BC132" s="71"/>
    </row>
    <row r="133" spans="1:55" s="75" customFormat="1" ht="20.100000000000001" customHeight="1">
      <c r="A133" s="79"/>
      <c r="D133" s="79"/>
      <c r="AU133" s="71">
        <v>89</v>
      </c>
      <c r="AV133" s="83" t="s">
        <v>96</v>
      </c>
      <c r="AW133" s="84">
        <v>3422</v>
      </c>
      <c r="AX133" s="85">
        <v>13</v>
      </c>
      <c r="AY133" s="71"/>
      <c r="AZ133" s="71"/>
      <c r="BA133" s="71"/>
      <c r="BB133" s="71"/>
      <c r="BC133" s="71"/>
    </row>
    <row r="134" spans="1:55" s="75" customFormat="1" ht="20.100000000000001" customHeight="1">
      <c r="A134" s="79"/>
      <c r="D134" s="79"/>
      <c r="AU134" s="71">
        <v>90</v>
      </c>
      <c r="AV134" s="83" t="s">
        <v>288</v>
      </c>
      <c r="AW134" s="84">
        <v>8110</v>
      </c>
      <c r="AX134" s="85">
        <v>19</v>
      </c>
      <c r="AY134" s="71"/>
      <c r="AZ134" s="71"/>
      <c r="BA134" s="71"/>
      <c r="BB134" s="71"/>
      <c r="BC134" s="71"/>
    </row>
    <row r="135" spans="1:55" s="75" customFormat="1" ht="20.100000000000001" customHeight="1">
      <c r="A135" s="79"/>
      <c r="D135" s="79"/>
      <c r="AU135" s="71">
        <v>91</v>
      </c>
      <c r="AV135" s="83" t="s">
        <v>303</v>
      </c>
      <c r="AW135" s="84">
        <v>11365</v>
      </c>
      <c r="AX135" s="85">
        <v>21</v>
      </c>
      <c r="AY135" s="71"/>
      <c r="AZ135" s="71"/>
      <c r="BA135" s="71"/>
      <c r="BB135" s="71"/>
      <c r="BC135" s="71"/>
    </row>
    <row r="136" spans="1:55" s="75" customFormat="1" ht="20.100000000000001" customHeight="1">
      <c r="A136" s="79"/>
      <c r="D136" s="79"/>
      <c r="AU136" s="71">
        <v>92</v>
      </c>
      <c r="AV136" s="83" t="s">
        <v>262</v>
      </c>
      <c r="AW136" s="84">
        <v>5622</v>
      </c>
      <c r="AX136" s="85">
        <v>17</v>
      </c>
      <c r="AY136" s="71"/>
      <c r="AZ136" s="71"/>
      <c r="BA136" s="71"/>
      <c r="BB136" s="71"/>
      <c r="BC136" s="71"/>
    </row>
    <row r="137" spans="1:55" s="75" customFormat="1" ht="20.100000000000001" customHeight="1">
      <c r="A137" s="79"/>
      <c r="D137" s="79"/>
      <c r="AU137" s="71">
        <v>93</v>
      </c>
      <c r="AV137" s="83" t="s">
        <v>349</v>
      </c>
      <c r="AW137" s="84">
        <v>17782</v>
      </c>
      <c r="AX137" s="85">
        <v>25</v>
      </c>
      <c r="AY137" s="71"/>
      <c r="AZ137" s="71"/>
      <c r="BA137" s="71"/>
      <c r="BB137" s="71"/>
      <c r="BC137" s="71"/>
    </row>
    <row r="138" spans="1:55" s="75" customFormat="1" ht="20.100000000000001" customHeight="1">
      <c r="A138" s="79"/>
      <c r="D138" s="79"/>
      <c r="AU138" s="71">
        <v>94</v>
      </c>
      <c r="AV138" s="83" t="s">
        <v>289</v>
      </c>
      <c r="AW138" s="84">
        <v>10446</v>
      </c>
      <c r="AX138" s="85">
        <v>21</v>
      </c>
      <c r="AY138" s="71"/>
      <c r="AZ138" s="71"/>
      <c r="BA138" s="71"/>
      <c r="BB138" s="71"/>
      <c r="BC138" s="71"/>
    </row>
    <row r="139" spans="1:55" s="75" customFormat="1" ht="20.100000000000001" customHeight="1">
      <c r="A139" s="79"/>
      <c r="D139" s="79"/>
      <c r="AU139" s="71">
        <v>95</v>
      </c>
      <c r="AV139" s="86" t="s">
        <v>114</v>
      </c>
      <c r="AW139" s="84">
        <v>21863</v>
      </c>
      <c r="AX139" s="85">
        <v>27</v>
      </c>
      <c r="AY139" s="71"/>
      <c r="AZ139" s="71"/>
      <c r="BA139" s="71"/>
      <c r="BB139" s="71"/>
      <c r="BC139" s="71"/>
    </row>
    <row r="140" spans="1:55" s="75" customFormat="1" ht="20.100000000000001" customHeight="1">
      <c r="A140" s="79"/>
      <c r="D140" s="79"/>
      <c r="AU140" s="71">
        <v>96</v>
      </c>
      <c r="AV140" s="83" t="s">
        <v>97</v>
      </c>
      <c r="AW140" s="84">
        <v>11736</v>
      </c>
      <c r="AX140" s="85">
        <v>21</v>
      </c>
      <c r="AY140" s="71"/>
      <c r="AZ140" s="71"/>
      <c r="BA140" s="71"/>
      <c r="BB140" s="71"/>
      <c r="BC140" s="71"/>
    </row>
    <row r="141" spans="1:55" s="75" customFormat="1" ht="20.100000000000001" customHeight="1">
      <c r="A141" s="79"/>
      <c r="D141" s="79"/>
      <c r="AU141" s="71">
        <v>97</v>
      </c>
      <c r="AV141" s="83" t="s">
        <v>140</v>
      </c>
      <c r="AW141" s="84">
        <v>3952</v>
      </c>
      <c r="AX141" s="85">
        <v>13</v>
      </c>
      <c r="AY141" s="71"/>
      <c r="AZ141" s="71"/>
      <c r="BA141" s="71"/>
      <c r="BB141" s="71"/>
      <c r="BC141" s="71"/>
    </row>
    <row r="142" spans="1:55" s="75" customFormat="1" ht="20.100000000000001" customHeight="1">
      <c r="A142" s="79"/>
      <c r="D142" s="79"/>
      <c r="AU142" s="71">
        <v>98</v>
      </c>
      <c r="AV142" s="83" t="s">
        <v>275</v>
      </c>
      <c r="AW142" s="84">
        <v>4563</v>
      </c>
      <c r="AX142" s="85">
        <v>15</v>
      </c>
      <c r="AY142" s="71"/>
      <c r="AZ142" s="71"/>
      <c r="BA142" s="71"/>
      <c r="BB142" s="71"/>
      <c r="BC142" s="71"/>
    </row>
    <row r="143" spans="1:55" s="75" customFormat="1" ht="20.100000000000001" customHeight="1">
      <c r="A143" s="79"/>
      <c r="D143" s="79"/>
      <c r="AU143" s="71">
        <v>99</v>
      </c>
      <c r="AV143" s="83" t="s">
        <v>220</v>
      </c>
      <c r="AW143" s="84">
        <v>3430</v>
      </c>
      <c r="AX143" s="85">
        <v>13</v>
      </c>
      <c r="AY143" s="71"/>
      <c r="AZ143" s="71"/>
      <c r="BA143" s="71"/>
      <c r="BB143" s="71"/>
      <c r="BC143" s="71"/>
    </row>
    <row r="144" spans="1:55" s="75" customFormat="1" ht="20.100000000000001" customHeight="1">
      <c r="A144" s="79"/>
      <c r="D144" s="79"/>
      <c r="AU144" s="71">
        <v>100</v>
      </c>
      <c r="AV144" s="86" t="s">
        <v>290</v>
      </c>
      <c r="AW144" s="84">
        <v>25934</v>
      </c>
      <c r="AX144" s="85">
        <v>29</v>
      </c>
      <c r="AY144" s="71"/>
      <c r="AZ144" s="71"/>
      <c r="BA144" s="71"/>
      <c r="BB144" s="71"/>
      <c r="BC144" s="71"/>
    </row>
    <row r="145" spans="1:55" s="75" customFormat="1" ht="20.100000000000001" customHeight="1">
      <c r="A145" s="79"/>
      <c r="D145" s="79"/>
      <c r="AU145" s="71">
        <v>101</v>
      </c>
      <c r="AV145" s="86" t="s">
        <v>69</v>
      </c>
      <c r="AW145" s="84">
        <v>15350</v>
      </c>
      <c r="AX145" s="85">
        <v>25</v>
      </c>
      <c r="AY145" s="71"/>
      <c r="AZ145" s="71"/>
      <c r="BA145" s="71"/>
      <c r="BB145" s="71"/>
      <c r="BC145" s="71"/>
    </row>
    <row r="146" spans="1:55" s="75" customFormat="1" ht="20.100000000000001" customHeight="1">
      <c r="A146" s="79"/>
      <c r="D146" s="79"/>
      <c r="AU146" s="71">
        <v>102</v>
      </c>
      <c r="AV146" s="83" t="s">
        <v>105</v>
      </c>
      <c r="AW146" s="84">
        <v>12651</v>
      </c>
      <c r="AX146" s="85">
        <v>23</v>
      </c>
      <c r="AY146" s="71"/>
      <c r="AZ146" s="71"/>
      <c r="BA146" s="71"/>
      <c r="BB146" s="71"/>
      <c r="BC146" s="71"/>
    </row>
    <row r="147" spans="1:55" s="75" customFormat="1" ht="20.100000000000001" customHeight="1">
      <c r="A147" s="79"/>
      <c r="D147" s="79"/>
      <c r="AU147" s="71">
        <v>103</v>
      </c>
      <c r="AV147" s="83" t="s">
        <v>291</v>
      </c>
      <c r="AW147" s="84">
        <v>7205</v>
      </c>
      <c r="AX147" s="85">
        <v>19</v>
      </c>
      <c r="AY147" s="71"/>
      <c r="AZ147" s="71"/>
      <c r="BA147" s="71"/>
      <c r="BB147" s="71"/>
      <c r="BC147" s="71"/>
    </row>
    <row r="148" spans="1:55" s="75" customFormat="1" ht="20.100000000000001" customHeight="1">
      <c r="A148" s="79"/>
      <c r="D148" s="79"/>
      <c r="AU148" s="71">
        <v>104</v>
      </c>
      <c r="AV148" s="83" t="s">
        <v>235</v>
      </c>
      <c r="AW148" s="84">
        <v>5202</v>
      </c>
      <c r="AX148" s="85">
        <v>17</v>
      </c>
      <c r="AY148" s="71"/>
      <c r="AZ148" s="71"/>
      <c r="BA148" s="71"/>
      <c r="BB148" s="71"/>
      <c r="BC148" s="71"/>
    </row>
    <row r="149" spans="1:55" s="75" customFormat="1" ht="20.100000000000001" customHeight="1">
      <c r="A149" s="79"/>
      <c r="D149" s="79"/>
      <c r="AU149" s="71">
        <v>105</v>
      </c>
      <c r="AV149" s="86" t="s">
        <v>185</v>
      </c>
      <c r="AW149" s="84">
        <v>22524</v>
      </c>
      <c r="AX149" s="85">
        <v>27</v>
      </c>
      <c r="AY149" s="71"/>
      <c r="AZ149" s="71"/>
      <c r="BA149" s="71"/>
      <c r="BB149" s="71"/>
      <c r="BC149" s="71"/>
    </row>
    <row r="150" spans="1:55" s="75" customFormat="1" ht="20.100000000000001" customHeight="1">
      <c r="A150" s="79"/>
      <c r="D150" s="79"/>
      <c r="AU150" s="71">
        <v>106</v>
      </c>
      <c r="AV150" s="83" t="s">
        <v>70</v>
      </c>
      <c r="AW150" s="84">
        <v>13379</v>
      </c>
      <c r="AX150" s="85">
        <v>23</v>
      </c>
      <c r="AY150" s="71"/>
      <c r="AZ150" s="71"/>
      <c r="BA150" s="71"/>
      <c r="BB150" s="71"/>
      <c r="BC150" s="71"/>
    </row>
    <row r="151" spans="1:55" s="75" customFormat="1" ht="20.100000000000001" customHeight="1">
      <c r="A151" s="79"/>
      <c r="D151" s="79"/>
      <c r="AU151" s="71">
        <v>107</v>
      </c>
      <c r="AV151" s="83" t="s">
        <v>263</v>
      </c>
      <c r="AW151" s="84">
        <v>8381</v>
      </c>
      <c r="AX151" s="85">
        <v>19</v>
      </c>
      <c r="AY151" s="71"/>
      <c r="AZ151" s="71"/>
      <c r="BA151" s="71"/>
      <c r="BB151" s="71"/>
      <c r="BC151" s="71"/>
    </row>
    <row r="152" spans="1:55" s="75" customFormat="1" ht="20.100000000000001" customHeight="1">
      <c r="A152" s="79"/>
      <c r="D152" s="79"/>
      <c r="AU152" s="71">
        <v>108</v>
      </c>
      <c r="AV152" s="83" t="s">
        <v>162</v>
      </c>
      <c r="AW152" s="84">
        <v>3867</v>
      </c>
      <c r="AX152" s="85">
        <v>13</v>
      </c>
      <c r="AY152" s="71"/>
      <c r="AZ152" s="71"/>
      <c r="BA152" s="71"/>
      <c r="BB152" s="71"/>
      <c r="BC152" s="71"/>
    </row>
    <row r="153" spans="1:55" s="75" customFormat="1" ht="20.100000000000001" customHeight="1">
      <c r="A153" s="79"/>
      <c r="D153" s="79"/>
      <c r="AU153" s="71">
        <v>109</v>
      </c>
      <c r="AV153" s="83" t="s">
        <v>276</v>
      </c>
      <c r="AW153" s="84">
        <v>7349</v>
      </c>
      <c r="AX153" s="85">
        <v>19</v>
      </c>
      <c r="AY153" s="71"/>
      <c r="AZ153" s="71"/>
      <c r="BA153" s="71"/>
      <c r="BB153" s="71"/>
      <c r="BC153" s="71"/>
    </row>
    <row r="154" spans="1:55" s="75" customFormat="1" ht="20.100000000000001" customHeight="1">
      <c r="A154" s="79"/>
      <c r="D154" s="79"/>
      <c r="AU154" s="71">
        <v>110</v>
      </c>
      <c r="AV154" s="83" t="s">
        <v>141</v>
      </c>
      <c r="AW154" s="84">
        <v>13532</v>
      </c>
      <c r="AX154" s="85">
        <v>23</v>
      </c>
      <c r="AY154" s="71"/>
      <c r="AZ154" s="71"/>
      <c r="BA154" s="71"/>
      <c r="BB154" s="71"/>
      <c r="BC154" s="71"/>
    </row>
    <row r="155" spans="1:55" s="75" customFormat="1" ht="20.100000000000001" customHeight="1">
      <c r="A155" s="79"/>
      <c r="D155" s="79"/>
      <c r="AU155" s="71">
        <v>111</v>
      </c>
      <c r="AV155" s="86" t="s">
        <v>221</v>
      </c>
      <c r="AW155" s="84">
        <v>16420</v>
      </c>
      <c r="AX155" s="85">
        <v>25</v>
      </c>
      <c r="AY155" s="71"/>
      <c r="AZ155" s="71"/>
      <c r="BA155" s="71"/>
      <c r="BB155" s="71"/>
      <c r="BC155" s="71"/>
    </row>
    <row r="156" spans="1:55" s="75" customFormat="1" ht="20.100000000000001" customHeight="1">
      <c r="A156" s="79"/>
      <c r="D156" s="79"/>
      <c r="AU156" s="71">
        <v>112</v>
      </c>
      <c r="AV156" s="83" t="s">
        <v>277</v>
      </c>
      <c r="AW156" s="84">
        <v>5979</v>
      </c>
      <c r="AX156" s="85">
        <v>17</v>
      </c>
      <c r="AY156" s="71"/>
      <c r="AZ156" s="71"/>
      <c r="BA156" s="71"/>
      <c r="BB156" s="71"/>
      <c r="BC156" s="71"/>
    </row>
    <row r="157" spans="1:55" s="75" customFormat="1" ht="20.100000000000001" customHeight="1">
      <c r="A157" s="79"/>
      <c r="D157" s="79"/>
      <c r="AU157" s="71">
        <v>113</v>
      </c>
      <c r="AV157" s="86" t="s">
        <v>278</v>
      </c>
      <c r="AW157" s="84">
        <v>5131</v>
      </c>
      <c r="AX157" s="85">
        <v>17</v>
      </c>
      <c r="AY157" s="71"/>
      <c r="AZ157" s="71"/>
      <c r="BA157" s="71"/>
      <c r="BB157" s="71"/>
      <c r="BC157" s="71"/>
    </row>
    <row r="158" spans="1:55" s="75" customFormat="1" ht="20.100000000000001" customHeight="1">
      <c r="A158" s="79"/>
      <c r="D158" s="79"/>
      <c r="AU158" s="71">
        <v>114</v>
      </c>
      <c r="AV158" s="83" t="s">
        <v>71</v>
      </c>
      <c r="AW158" s="84">
        <v>3480</v>
      </c>
      <c r="AX158" s="85">
        <v>13</v>
      </c>
      <c r="AY158" s="71"/>
      <c r="AZ158" s="71"/>
      <c r="BA158" s="71"/>
      <c r="BB158" s="71"/>
      <c r="BC158" s="71"/>
    </row>
    <row r="159" spans="1:55" s="75" customFormat="1" ht="20.100000000000001" customHeight="1">
      <c r="A159" s="79"/>
      <c r="D159" s="79"/>
      <c r="AU159" s="71">
        <v>115</v>
      </c>
      <c r="AV159" s="83" t="s">
        <v>115</v>
      </c>
      <c r="AW159" s="84">
        <v>6831</v>
      </c>
      <c r="AX159" s="85">
        <v>17</v>
      </c>
      <c r="AY159" s="71"/>
      <c r="AZ159" s="71"/>
      <c r="BA159" s="71"/>
      <c r="BB159" s="71"/>
      <c r="BC159" s="71"/>
    </row>
    <row r="160" spans="1:55" s="75" customFormat="1" ht="20.100000000000001" customHeight="1">
      <c r="A160" s="79"/>
      <c r="D160" s="79"/>
      <c r="AU160" s="71">
        <v>116</v>
      </c>
      <c r="AV160" s="89" t="s">
        <v>251</v>
      </c>
      <c r="AW160" s="88">
        <v>1622</v>
      </c>
      <c r="AX160" s="85">
        <v>9</v>
      </c>
      <c r="AY160" s="71"/>
      <c r="AZ160" s="71"/>
      <c r="BA160" s="71"/>
      <c r="BB160" s="71"/>
      <c r="BC160" s="71"/>
    </row>
    <row r="161" spans="1:55" s="75" customFormat="1" ht="20.100000000000001" customHeight="1">
      <c r="A161" s="79"/>
      <c r="D161" s="79"/>
      <c r="AU161" s="71">
        <v>117</v>
      </c>
      <c r="AV161" s="83" t="s">
        <v>163</v>
      </c>
      <c r="AW161" s="84">
        <v>5269</v>
      </c>
      <c r="AX161" s="85">
        <v>17</v>
      </c>
      <c r="AY161" s="71"/>
      <c r="AZ161" s="71"/>
      <c r="BA161" s="71"/>
      <c r="BB161" s="71"/>
      <c r="BC161" s="71"/>
    </row>
    <row r="162" spans="1:55" s="75" customFormat="1" ht="20.100000000000001" customHeight="1">
      <c r="A162" s="79"/>
      <c r="D162" s="79"/>
      <c r="AU162" s="71">
        <v>118</v>
      </c>
      <c r="AV162" s="86" t="s">
        <v>186</v>
      </c>
      <c r="AW162" s="84">
        <v>39948</v>
      </c>
      <c r="AX162" s="85">
        <v>33</v>
      </c>
      <c r="AY162" s="71"/>
      <c r="AZ162" s="71"/>
      <c r="BA162" s="71"/>
      <c r="BB162" s="71"/>
      <c r="BC162" s="71"/>
    </row>
    <row r="163" spans="1:55" s="75" customFormat="1" ht="20.100000000000001" customHeight="1">
      <c r="A163" s="79"/>
      <c r="D163" s="79"/>
      <c r="AU163" s="71">
        <v>119</v>
      </c>
      <c r="AV163" s="83" t="s">
        <v>200</v>
      </c>
      <c r="AW163" s="84">
        <v>17572</v>
      </c>
      <c r="AX163" s="85">
        <v>25</v>
      </c>
      <c r="AY163" s="71"/>
      <c r="AZ163" s="71"/>
      <c r="BA163" s="71"/>
      <c r="BB163" s="71"/>
      <c r="BC163" s="71"/>
    </row>
    <row r="164" spans="1:55" s="75" customFormat="1" ht="20.100000000000001" customHeight="1">
      <c r="A164" s="79"/>
      <c r="D164" s="79"/>
      <c r="AU164" s="71">
        <v>120</v>
      </c>
      <c r="AV164" s="86" t="s">
        <v>116</v>
      </c>
      <c r="AW164" s="84">
        <v>5136</v>
      </c>
      <c r="AX164" s="85">
        <v>17</v>
      </c>
      <c r="AY164" s="71"/>
      <c r="AZ164" s="71"/>
      <c r="BA164" s="71"/>
      <c r="BB164" s="71"/>
      <c r="BC164" s="71"/>
    </row>
    <row r="165" spans="1:55" s="75" customFormat="1" ht="20.100000000000001" customHeight="1">
      <c r="A165" s="79"/>
      <c r="D165" s="79"/>
      <c r="AU165" s="71">
        <v>121</v>
      </c>
      <c r="AV165" s="83" t="s">
        <v>241</v>
      </c>
      <c r="AW165" s="84">
        <v>5526</v>
      </c>
      <c r="AX165" s="85">
        <v>17</v>
      </c>
      <c r="AY165" s="71"/>
      <c r="AZ165" s="71"/>
      <c r="BA165" s="71"/>
      <c r="BB165" s="71"/>
      <c r="BC165" s="71"/>
    </row>
    <row r="166" spans="1:55" s="75" customFormat="1" ht="20.100000000000001" customHeight="1">
      <c r="A166" s="79"/>
      <c r="D166" s="79"/>
      <c r="AU166" s="71">
        <v>122</v>
      </c>
      <c r="AV166" s="86" t="s">
        <v>236</v>
      </c>
      <c r="AW166" s="84">
        <v>5218</v>
      </c>
      <c r="AX166" s="85">
        <v>17</v>
      </c>
      <c r="AY166" s="71"/>
      <c r="AZ166" s="71"/>
      <c r="BA166" s="71"/>
      <c r="BB166" s="71"/>
      <c r="BC166" s="71"/>
    </row>
    <row r="167" spans="1:55" s="75" customFormat="1" ht="20.100000000000001" customHeight="1">
      <c r="A167" s="79"/>
      <c r="D167" s="79"/>
      <c r="AU167" s="71">
        <v>123</v>
      </c>
      <c r="AV167" s="83" t="s">
        <v>279</v>
      </c>
      <c r="AW167" s="84">
        <v>4872</v>
      </c>
      <c r="AX167" s="85">
        <v>15</v>
      </c>
      <c r="AY167" s="71"/>
      <c r="AZ167" s="71"/>
      <c r="BA167" s="71"/>
      <c r="BB167" s="71"/>
      <c r="BC167" s="71"/>
    </row>
    <row r="168" spans="1:55" s="75" customFormat="1" ht="20.100000000000001" customHeight="1">
      <c r="A168" s="79"/>
      <c r="D168" s="79"/>
      <c r="AU168" s="71">
        <v>124</v>
      </c>
      <c r="AV168" s="86" t="s">
        <v>164</v>
      </c>
      <c r="AW168" s="84">
        <v>21280</v>
      </c>
      <c r="AX168" s="85">
        <v>27</v>
      </c>
      <c r="AY168" s="71"/>
      <c r="AZ168" s="71"/>
      <c r="BA168" s="71"/>
      <c r="BB168" s="71"/>
      <c r="BC168" s="71"/>
    </row>
    <row r="169" spans="1:55" s="75" customFormat="1" ht="20.100000000000001" customHeight="1">
      <c r="A169" s="79"/>
      <c r="D169" s="79"/>
      <c r="AU169" s="71">
        <v>125</v>
      </c>
      <c r="AV169" s="83" t="s">
        <v>72</v>
      </c>
      <c r="AW169" s="84">
        <v>5387</v>
      </c>
      <c r="AX169" s="85">
        <v>17</v>
      </c>
      <c r="AY169" s="71"/>
      <c r="AZ169" s="71"/>
      <c r="BA169" s="71"/>
      <c r="BB169" s="71"/>
      <c r="BC169" s="71"/>
    </row>
    <row r="170" spans="1:55" s="75" customFormat="1" ht="20.100000000000001" customHeight="1">
      <c r="A170" s="79"/>
      <c r="D170" s="79"/>
      <c r="AU170" s="71">
        <v>126</v>
      </c>
      <c r="AV170" s="83" t="s">
        <v>73</v>
      </c>
      <c r="AW170" s="84">
        <v>6875</v>
      </c>
      <c r="AX170" s="85">
        <v>17</v>
      </c>
      <c r="AY170" s="71"/>
      <c r="AZ170" s="71"/>
      <c r="BA170" s="71"/>
      <c r="BB170" s="71"/>
      <c r="BC170" s="71"/>
    </row>
    <row r="171" spans="1:55" s="75" customFormat="1" ht="20.100000000000001" customHeight="1">
      <c r="A171" s="79"/>
      <c r="D171" s="79"/>
      <c r="AU171" s="71">
        <v>127</v>
      </c>
      <c r="AV171" s="83" t="s">
        <v>201</v>
      </c>
      <c r="AW171" s="84">
        <v>8591</v>
      </c>
      <c r="AX171" s="85">
        <v>19</v>
      </c>
      <c r="AY171" s="71"/>
      <c r="AZ171" s="71"/>
      <c r="BA171" s="71"/>
      <c r="BB171" s="71"/>
      <c r="BC171" s="71"/>
    </row>
    <row r="172" spans="1:55" s="75" customFormat="1" ht="20.100000000000001" customHeight="1">
      <c r="A172" s="79"/>
      <c r="D172" s="79"/>
      <c r="AU172" s="71">
        <v>128</v>
      </c>
      <c r="AV172" s="83" t="s">
        <v>292</v>
      </c>
      <c r="AW172" s="84">
        <v>19077</v>
      </c>
      <c r="AX172" s="85">
        <v>25</v>
      </c>
      <c r="AY172" s="71"/>
      <c r="AZ172" s="71"/>
      <c r="BA172" s="71"/>
      <c r="BB172" s="71"/>
      <c r="BC172" s="71"/>
    </row>
    <row r="173" spans="1:55" s="75" customFormat="1" ht="20.100000000000001" customHeight="1">
      <c r="A173" s="79"/>
      <c r="D173" s="79"/>
      <c r="AU173" s="71">
        <v>129</v>
      </c>
      <c r="AV173" s="83" t="s">
        <v>74</v>
      </c>
      <c r="AW173" s="84">
        <v>14075</v>
      </c>
      <c r="AX173" s="85">
        <v>23</v>
      </c>
      <c r="AY173" s="71"/>
      <c r="AZ173" s="71"/>
      <c r="BA173" s="71"/>
      <c r="BB173" s="71"/>
      <c r="BC173" s="71"/>
    </row>
    <row r="174" spans="1:55" s="75" customFormat="1" ht="20.100000000000001" customHeight="1">
      <c r="A174" s="79"/>
      <c r="D174" s="79"/>
      <c r="AU174" s="71">
        <v>130</v>
      </c>
      <c r="AV174" s="86" t="s">
        <v>187</v>
      </c>
      <c r="AW174" s="84">
        <v>9286</v>
      </c>
      <c r="AX174" s="85">
        <v>21</v>
      </c>
      <c r="AY174" s="71"/>
      <c r="AZ174" s="71"/>
      <c r="BA174" s="71"/>
      <c r="BB174" s="71"/>
      <c r="BC174" s="71"/>
    </row>
    <row r="175" spans="1:55" s="75" customFormat="1" ht="20.100000000000001" customHeight="1">
      <c r="A175" s="79"/>
      <c r="D175" s="79"/>
      <c r="AU175" s="71">
        <v>131</v>
      </c>
      <c r="AV175" s="86" t="s">
        <v>117</v>
      </c>
      <c r="AW175" s="84">
        <v>10477</v>
      </c>
      <c r="AX175" s="85">
        <v>21</v>
      </c>
      <c r="AY175" s="71"/>
      <c r="AZ175" s="71"/>
      <c r="BA175" s="71"/>
      <c r="BB175" s="71"/>
      <c r="BC175" s="71"/>
    </row>
    <row r="176" spans="1:55" s="75" customFormat="1" ht="20.100000000000001" customHeight="1">
      <c r="A176" s="79"/>
      <c r="D176" s="79"/>
      <c r="AU176" s="71">
        <v>132</v>
      </c>
      <c r="AV176" s="83" t="s">
        <v>293</v>
      </c>
      <c r="AW176" s="84">
        <v>9232</v>
      </c>
      <c r="AX176" s="85">
        <v>21</v>
      </c>
      <c r="AY176" s="71"/>
      <c r="AZ176" s="71"/>
      <c r="BA176" s="71"/>
      <c r="BB176" s="71"/>
      <c r="BC176" s="71"/>
    </row>
    <row r="177" spans="1:55" s="75" customFormat="1" ht="20.100000000000001" customHeight="1">
      <c r="A177" s="79"/>
      <c r="D177" s="79"/>
      <c r="AU177" s="71">
        <v>133</v>
      </c>
      <c r="AV177" s="83" t="s">
        <v>75</v>
      </c>
      <c r="AW177" s="84">
        <v>7305</v>
      </c>
      <c r="AX177" s="85">
        <v>19</v>
      </c>
      <c r="AY177" s="71"/>
      <c r="AZ177" s="71"/>
      <c r="BA177" s="71"/>
      <c r="BB177" s="71"/>
      <c r="BC177" s="71"/>
    </row>
    <row r="178" spans="1:55" s="75" customFormat="1" ht="20.100000000000001" customHeight="1">
      <c r="A178" s="79"/>
      <c r="D178" s="79"/>
      <c r="AU178" s="71">
        <v>134</v>
      </c>
      <c r="AV178" s="86" t="s">
        <v>129</v>
      </c>
      <c r="AW178" s="84">
        <v>80464</v>
      </c>
      <c r="AX178" s="85">
        <v>43</v>
      </c>
      <c r="AY178" s="71"/>
      <c r="AZ178" s="71"/>
      <c r="BA178" s="71"/>
      <c r="BB178" s="71"/>
      <c r="BC178" s="71"/>
    </row>
    <row r="179" spans="1:55" s="75" customFormat="1" ht="20.100000000000001" customHeight="1">
      <c r="A179" s="79"/>
      <c r="D179" s="79"/>
      <c r="AU179" s="71">
        <v>135</v>
      </c>
      <c r="AV179" s="83" t="s">
        <v>242</v>
      </c>
      <c r="AW179" s="84">
        <v>4193</v>
      </c>
      <c r="AX179" s="85">
        <v>15</v>
      </c>
      <c r="AY179" s="71"/>
      <c r="AZ179" s="71"/>
      <c r="BA179" s="71"/>
      <c r="BB179" s="71"/>
      <c r="BC179" s="71"/>
    </row>
    <row r="180" spans="1:55" s="75" customFormat="1" ht="20.100000000000001" customHeight="1">
      <c r="A180" s="79"/>
      <c r="D180" s="79"/>
      <c r="AU180" s="71">
        <v>136</v>
      </c>
      <c r="AV180" s="83" t="s">
        <v>76</v>
      </c>
      <c r="AW180" s="84">
        <v>14232</v>
      </c>
      <c r="AX180" s="85">
        <v>23</v>
      </c>
      <c r="AY180" s="71"/>
      <c r="AZ180" s="71"/>
      <c r="BA180" s="71"/>
      <c r="BB180" s="71"/>
      <c r="BC180" s="71"/>
    </row>
    <row r="181" spans="1:55" s="75" customFormat="1" ht="20.100000000000001" customHeight="1">
      <c r="A181" s="79"/>
      <c r="D181" s="79"/>
      <c r="AU181" s="71">
        <v>137</v>
      </c>
      <c r="AV181" s="83" t="s">
        <v>130</v>
      </c>
      <c r="AW181" s="84">
        <v>8615</v>
      </c>
      <c r="AX181" s="85">
        <v>19</v>
      </c>
      <c r="AY181" s="71"/>
      <c r="AZ181" s="71"/>
      <c r="BA181" s="71"/>
      <c r="BB181" s="71"/>
      <c r="BC181" s="71"/>
    </row>
    <row r="182" spans="1:55" s="75" customFormat="1" ht="20.100000000000001" customHeight="1">
      <c r="A182" s="79"/>
      <c r="D182" s="79"/>
      <c r="AU182" s="71">
        <v>138</v>
      </c>
      <c r="AV182" s="86" t="s">
        <v>252</v>
      </c>
      <c r="AW182" s="84">
        <v>5364</v>
      </c>
      <c r="AX182" s="85">
        <v>17</v>
      </c>
      <c r="AY182" s="71"/>
      <c r="AZ182" s="71"/>
      <c r="BA182" s="71"/>
      <c r="BB182" s="71"/>
      <c r="BC182" s="71"/>
    </row>
    <row r="183" spans="1:55" s="75" customFormat="1" ht="20.100000000000001" customHeight="1">
      <c r="A183" s="79"/>
      <c r="D183" s="79"/>
      <c r="AU183" s="71">
        <v>139</v>
      </c>
      <c r="AV183" s="83" t="s">
        <v>118</v>
      </c>
      <c r="AW183" s="84">
        <v>4515</v>
      </c>
      <c r="AX183" s="85">
        <v>15</v>
      </c>
      <c r="AY183" s="71"/>
      <c r="AZ183" s="71"/>
      <c r="BA183" s="71"/>
      <c r="BB183" s="71"/>
      <c r="BC183" s="71"/>
    </row>
    <row r="184" spans="1:55" s="75" customFormat="1" ht="20.100000000000001" customHeight="1">
      <c r="A184" s="79"/>
      <c r="D184" s="79"/>
      <c r="AU184" s="71">
        <v>140</v>
      </c>
      <c r="AV184" s="83" t="s">
        <v>106</v>
      </c>
      <c r="AW184" s="84">
        <v>9457</v>
      </c>
      <c r="AX184" s="85">
        <v>21</v>
      </c>
      <c r="AY184" s="71"/>
      <c r="AZ184" s="71"/>
      <c r="BA184" s="71"/>
      <c r="BB184" s="71"/>
      <c r="BC184" s="71"/>
    </row>
    <row r="185" spans="1:55" s="75" customFormat="1" ht="20.100000000000001" customHeight="1">
      <c r="A185" s="79"/>
      <c r="D185" s="79"/>
      <c r="AU185" s="71">
        <v>141</v>
      </c>
      <c r="AV185" s="83" t="s">
        <v>131</v>
      </c>
      <c r="AW185" s="84">
        <v>18539</v>
      </c>
      <c r="AX185" s="85">
        <v>25</v>
      </c>
      <c r="AY185" s="71"/>
      <c r="AZ185" s="71"/>
      <c r="BA185" s="71"/>
      <c r="BB185" s="71"/>
      <c r="BC185" s="71"/>
    </row>
    <row r="186" spans="1:55" s="75" customFormat="1" ht="20.100000000000001" customHeight="1">
      <c r="A186" s="79"/>
      <c r="D186" s="79"/>
      <c r="AU186" s="71">
        <v>142</v>
      </c>
      <c r="AV186" s="83" t="s">
        <v>151</v>
      </c>
      <c r="AW186" s="84">
        <v>13881</v>
      </c>
      <c r="AX186" s="85">
        <v>23</v>
      </c>
      <c r="AY186" s="71"/>
      <c r="AZ186" s="71"/>
      <c r="BA186" s="71"/>
      <c r="BB186" s="71"/>
      <c r="BC186" s="71"/>
    </row>
    <row r="187" spans="1:55" s="75" customFormat="1" ht="20.100000000000001" customHeight="1">
      <c r="A187" s="79"/>
      <c r="D187" s="79"/>
      <c r="AU187" s="71">
        <v>143</v>
      </c>
      <c r="AV187" s="83" t="s">
        <v>253</v>
      </c>
      <c r="AW187" s="84">
        <v>5164</v>
      </c>
      <c r="AX187" s="85">
        <v>17</v>
      </c>
      <c r="AY187" s="71"/>
      <c r="AZ187" s="71"/>
      <c r="BA187" s="71"/>
      <c r="BB187" s="71"/>
      <c r="BC187" s="71"/>
    </row>
    <row r="188" spans="1:55" s="75" customFormat="1" ht="20.100000000000001" customHeight="1">
      <c r="A188" s="79"/>
      <c r="D188" s="79"/>
      <c r="AU188" s="71">
        <v>144</v>
      </c>
      <c r="AV188" s="86" t="s">
        <v>254</v>
      </c>
      <c r="AW188" s="84">
        <v>11185</v>
      </c>
      <c r="AX188" s="85">
        <v>21</v>
      </c>
      <c r="AY188" s="71"/>
      <c r="AZ188" s="71"/>
      <c r="BA188" s="71"/>
      <c r="BB188" s="71"/>
      <c r="BC188" s="71"/>
    </row>
    <row r="189" spans="1:55" s="75" customFormat="1" ht="20.100000000000001" customHeight="1">
      <c r="A189" s="79"/>
      <c r="D189" s="79"/>
      <c r="AU189" s="71">
        <v>145</v>
      </c>
      <c r="AV189" s="86" t="s">
        <v>188</v>
      </c>
      <c r="AW189" s="84">
        <v>196337</v>
      </c>
      <c r="AX189" s="85">
        <v>49</v>
      </c>
      <c r="AY189" s="71"/>
      <c r="AZ189" s="71"/>
      <c r="BA189" s="71"/>
      <c r="BB189" s="71"/>
      <c r="BC189" s="71"/>
    </row>
    <row r="190" spans="1:55" s="75" customFormat="1" ht="20.100000000000001" customHeight="1">
      <c r="A190" s="79"/>
      <c r="D190" s="79"/>
      <c r="AU190" s="71">
        <v>146</v>
      </c>
      <c r="AV190" s="83" t="s">
        <v>202</v>
      </c>
      <c r="AW190" s="84">
        <v>3598</v>
      </c>
      <c r="AX190" s="85">
        <v>13</v>
      </c>
      <c r="AY190" s="71"/>
      <c r="AZ190" s="71"/>
      <c r="BA190" s="71"/>
      <c r="BB190" s="71"/>
      <c r="BC190" s="71"/>
    </row>
    <row r="191" spans="1:55" s="75" customFormat="1" ht="20.100000000000001" customHeight="1">
      <c r="A191" s="79"/>
      <c r="D191" s="79"/>
      <c r="AU191" s="71">
        <v>147</v>
      </c>
      <c r="AV191" s="83" t="s">
        <v>350</v>
      </c>
      <c r="AW191" s="84">
        <v>5941</v>
      </c>
      <c r="AX191" s="85">
        <v>17</v>
      </c>
      <c r="AY191" s="71"/>
      <c r="AZ191" s="71"/>
      <c r="BA191" s="71"/>
      <c r="BB191" s="71"/>
      <c r="BC191" s="71"/>
    </row>
    <row r="192" spans="1:55" s="75" customFormat="1" ht="20.100000000000001" customHeight="1">
      <c r="A192" s="79"/>
      <c r="D192" s="79"/>
      <c r="AU192" s="71">
        <v>148</v>
      </c>
      <c r="AV192" s="86" t="s">
        <v>222</v>
      </c>
      <c r="AW192" s="84">
        <v>3292</v>
      </c>
      <c r="AX192" s="85">
        <v>13</v>
      </c>
      <c r="AY192" s="71"/>
      <c r="AZ192" s="71"/>
      <c r="BA192" s="71"/>
      <c r="BB192" s="71"/>
      <c r="BC192" s="71"/>
    </row>
    <row r="193" spans="1:55" s="75" customFormat="1" ht="20.100000000000001" customHeight="1">
      <c r="A193" s="79"/>
      <c r="D193" s="79"/>
      <c r="AU193" s="71">
        <v>149</v>
      </c>
      <c r="AV193" s="83" t="s">
        <v>142</v>
      </c>
      <c r="AW193" s="84">
        <v>5851</v>
      </c>
      <c r="AX193" s="85">
        <v>17</v>
      </c>
      <c r="AY193" s="71"/>
      <c r="AZ193" s="71"/>
      <c r="BA193" s="71"/>
      <c r="BB193" s="71"/>
      <c r="BC193" s="71"/>
    </row>
    <row r="194" spans="1:55" s="75" customFormat="1" ht="20.100000000000001" customHeight="1">
      <c r="A194" s="79"/>
      <c r="D194" s="79"/>
      <c r="AU194" s="71">
        <v>150</v>
      </c>
      <c r="AV194" s="86" t="s">
        <v>203</v>
      </c>
      <c r="AW194" s="84">
        <v>12644</v>
      </c>
      <c r="AX194" s="85">
        <v>23</v>
      </c>
      <c r="AY194" s="71"/>
      <c r="AZ194" s="71"/>
      <c r="BA194" s="71"/>
      <c r="BB194" s="71"/>
      <c r="BC194" s="71"/>
    </row>
    <row r="195" spans="1:55" s="75" customFormat="1" ht="20.100000000000001" customHeight="1">
      <c r="A195" s="79"/>
      <c r="D195" s="79"/>
      <c r="AU195" s="71">
        <v>151</v>
      </c>
      <c r="AV195" s="86" t="s">
        <v>107</v>
      </c>
      <c r="AW195" s="84">
        <v>23116</v>
      </c>
      <c r="AX195" s="85">
        <v>27</v>
      </c>
      <c r="AY195" s="71"/>
      <c r="AZ195" s="71"/>
      <c r="BA195" s="71"/>
      <c r="BB195" s="71"/>
      <c r="BC195" s="71"/>
    </row>
    <row r="196" spans="1:55" s="75" customFormat="1" ht="20.100000000000001" customHeight="1">
      <c r="A196" s="79"/>
      <c r="D196" s="79"/>
      <c r="AU196" s="71">
        <v>152</v>
      </c>
      <c r="AV196" s="83" t="s">
        <v>243</v>
      </c>
      <c r="AW196" s="84">
        <v>3460</v>
      </c>
      <c r="AX196" s="85">
        <v>13</v>
      </c>
      <c r="AY196" s="71"/>
      <c r="AZ196" s="71"/>
      <c r="BA196" s="71"/>
      <c r="BB196" s="71"/>
      <c r="BC196" s="71"/>
    </row>
    <row r="197" spans="1:55" s="75" customFormat="1" ht="20.100000000000001" customHeight="1">
      <c r="A197" s="79"/>
      <c r="D197" s="79"/>
      <c r="AU197" s="71">
        <v>153</v>
      </c>
      <c r="AV197" s="83" t="s">
        <v>244</v>
      </c>
      <c r="AW197" s="84">
        <v>17452</v>
      </c>
      <c r="AX197" s="85">
        <v>25</v>
      </c>
      <c r="AY197" s="71"/>
      <c r="AZ197" s="71"/>
      <c r="BA197" s="71"/>
      <c r="BB197" s="71"/>
      <c r="BC197" s="71"/>
    </row>
    <row r="198" spans="1:55" s="75" customFormat="1" ht="20.100000000000001" customHeight="1">
      <c r="A198" s="79"/>
      <c r="D198" s="79"/>
      <c r="AU198" s="71">
        <v>154</v>
      </c>
      <c r="AV198" s="83" t="s">
        <v>165</v>
      </c>
      <c r="AW198" s="84">
        <v>5450</v>
      </c>
      <c r="AX198" s="85">
        <v>17</v>
      </c>
      <c r="AY198" s="71"/>
      <c r="AZ198" s="71"/>
      <c r="BA198" s="71"/>
      <c r="BB198" s="71"/>
      <c r="BC198" s="71"/>
    </row>
    <row r="199" spans="1:55" s="75" customFormat="1" ht="20.100000000000001" customHeight="1">
      <c r="A199" s="79"/>
      <c r="D199" s="79"/>
      <c r="AU199" s="71">
        <v>155</v>
      </c>
      <c r="AV199" s="83" t="s">
        <v>230</v>
      </c>
      <c r="AW199" s="84">
        <v>1816</v>
      </c>
      <c r="AX199" s="85">
        <v>9</v>
      </c>
      <c r="AY199" s="71"/>
      <c r="AZ199" s="71"/>
      <c r="BA199" s="71"/>
      <c r="BB199" s="71"/>
      <c r="BC199" s="71"/>
    </row>
    <row r="200" spans="1:55" s="75" customFormat="1" ht="20.100000000000001" customHeight="1">
      <c r="A200" s="79"/>
      <c r="D200" s="79"/>
      <c r="AU200" s="71">
        <v>156</v>
      </c>
      <c r="AV200" s="83" t="s">
        <v>264</v>
      </c>
      <c r="AW200" s="84">
        <v>2822</v>
      </c>
      <c r="AX200" s="85">
        <v>11</v>
      </c>
      <c r="AY200" s="71"/>
      <c r="AZ200" s="71"/>
      <c r="BA200" s="71"/>
      <c r="BB200" s="71"/>
      <c r="BC200" s="71"/>
    </row>
    <row r="201" spans="1:55" s="75" customFormat="1" ht="20.100000000000001" customHeight="1">
      <c r="A201" s="79"/>
      <c r="D201" s="79"/>
      <c r="AU201" s="71">
        <v>157</v>
      </c>
      <c r="AV201" s="83" t="s">
        <v>351</v>
      </c>
      <c r="AW201" s="84">
        <v>4250</v>
      </c>
      <c r="AX201" s="85">
        <v>15</v>
      </c>
      <c r="AY201" s="71"/>
      <c r="AZ201" s="71"/>
      <c r="BA201" s="71"/>
      <c r="BB201" s="71"/>
      <c r="BC201" s="71"/>
    </row>
    <row r="202" spans="1:55" s="75" customFormat="1" ht="20.100000000000001" customHeight="1">
      <c r="A202" s="79"/>
      <c r="D202" s="79"/>
      <c r="AU202" s="71">
        <v>158</v>
      </c>
      <c r="AV202" s="83" t="s">
        <v>231</v>
      </c>
      <c r="AW202" s="84">
        <v>8168</v>
      </c>
      <c r="AX202" s="85">
        <v>19</v>
      </c>
      <c r="AY202" s="71"/>
      <c r="AZ202" s="71"/>
      <c r="BA202" s="71"/>
      <c r="BB202" s="71"/>
      <c r="BC202" s="71"/>
    </row>
    <row r="203" spans="1:55" s="75" customFormat="1" ht="20.100000000000001" customHeight="1">
      <c r="A203" s="79"/>
      <c r="D203" s="79"/>
      <c r="AU203" s="71">
        <v>159</v>
      </c>
      <c r="AV203" s="86" t="s">
        <v>294</v>
      </c>
      <c r="AW203" s="84">
        <v>13032</v>
      </c>
      <c r="AX203" s="85">
        <v>23</v>
      </c>
      <c r="AY203" s="71"/>
      <c r="AZ203" s="71"/>
      <c r="BA203" s="71"/>
      <c r="BB203" s="71"/>
      <c r="BC203" s="71"/>
    </row>
    <row r="204" spans="1:55" s="75" customFormat="1" ht="20.100000000000001" customHeight="1">
      <c r="A204" s="79"/>
      <c r="D204" s="79"/>
      <c r="AU204" s="71">
        <v>160</v>
      </c>
      <c r="AV204" s="83" t="s">
        <v>166</v>
      </c>
      <c r="AW204" s="84">
        <v>4199</v>
      </c>
      <c r="AX204" s="85">
        <v>15</v>
      </c>
      <c r="AY204" s="71"/>
      <c r="AZ204" s="71"/>
      <c r="BA204" s="71"/>
      <c r="BB204" s="71"/>
      <c r="BC204" s="71"/>
    </row>
    <row r="205" spans="1:55" s="75" customFormat="1" ht="20.100000000000001" customHeight="1">
      <c r="A205" s="79"/>
      <c r="D205" s="79"/>
      <c r="AU205" s="71">
        <v>161</v>
      </c>
      <c r="AV205" s="83" t="s">
        <v>143</v>
      </c>
      <c r="AW205" s="84">
        <v>5308</v>
      </c>
      <c r="AX205" s="85">
        <v>17</v>
      </c>
      <c r="AY205" s="71"/>
      <c r="AZ205" s="71"/>
      <c r="BA205" s="71"/>
      <c r="BB205" s="71"/>
      <c r="BC205" s="71"/>
    </row>
    <row r="206" spans="1:55" s="75" customFormat="1" ht="20.100000000000001" customHeight="1">
      <c r="A206" s="79"/>
      <c r="D206" s="79"/>
      <c r="AU206" s="71">
        <v>162</v>
      </c>
      <c r="AV206" s="86" t="s">
        <v>119</v>
      </c>
      <c r="AW206" s="84">
        <v>95230</v>
      </c>
      <c r="AX206" s="85">
        <v>45</v>
      </c>
      <c r="AY206" s="71"/>
      <c r="AZ206" s="71"/>
      <c r="BA206" s="71"/>
      <c r="BB206" s="71"/>
      <c r="BC206" s="71"/>
    </row>
    <row r="207" spans="1:55" s="75" customFormat="1" ht="20.100000000000001" customHeight="1">
      <c r="A207" s="79"/>
      <c r="D207" s="79"/>
      <c r="AU207" s="71">
        <v>163</v>
      </c>
      <c r="AV207" s="83" t="s">
        <v>352</v>
      </c>
      <c r="AW207" s="84">
        <v>3719</v>
      </c>
      <c r="AX207" s="85">
        <v>13</v>
      </c>
      <c r="AY207" s="71"/>
      <c r="AZ207" s="71"/>
      <c r="BA207" s="71"/>
      <c r="BB207" s="71"/>
      <c r="BC207" s="71"/>
    </row>
    <row r="208" spans="1:55" s="75" customFormat="1" ht="20.100000000000001" customHeight="1">
      <c r="A208" s="79"/>
      <c r="D208" s="79"/>
      <c r="AU208" s="71">
        <v>164</v>
      </c>
      <c r="AV208" s="83" t="s">
        <v>108</v>
      </c>
      <c r="AW208" s="84">
        <v>10136</v>
      </c>
      <c r="AX208" s="85">
        <v>21</v>
      </c>
      <c r="AY208" s="71"/>
      <c r="AZ208" s="71"/>
      <c r="BA208" s="71"/>
      <c r="BB208" s="71"/>
      <c r="BC208" s="71"/>
    </row>
    <row r="209" spans="1:55" s="75" customFormat="1" ht="20.100000000000001" customHeight="1">
      <c r="A209" s="79"/>
      <c r="D209" s="79"/>
      <c r="AU209" s="71">
        <v>165</v>
      </c>
      <c r="AV209" s="86" t="s">
        <v>77</v>
      </c>
      <c r="AW209" s="84">
        <v>7560</v>
      </c>
      <c r="AX209" s="85">
        <v>19</v>
      </c>
      <c r="AY209" s="71"/>
      <c r="AZ209" s="71"/>
      <c r="BA209" s="71"/>
      <c r="BB209" s="71"/>
      <c r="BC209" s="71"/>
    </row>
    <row r="210" spans="1:55" s="75" customFormat="1" ht="20.100000000000001" customHeight="1">
      <c r="A210" s="79"/>
      <c r="D210" s="79"/>
      <c r="AU210" s="71">
        <v>166</v>
      </c>
      <c r="AV210" s="83" t="s">
        <v>144</v>
      </c>
      <c r="AW210" s="84">
        <v>18998</v>
      </c>
      <c r="AX210" s="85">
        <v>25</v>
      </c>
      <c r="AY210" s="71"/>
      <c r="AZ210" s="71"/>
      <c r="BA210" s="71"/>
      <c r="BB210" s="71"/>
      <c r="BC210" s="71"/>
    </row>
    <row r="211" spans="1:55" s="75" customFormat="1" ht="20.100000000000001" customHeight="1">
      <c r="A211" s="79"/>
      <c r="D211" s="79"/>
      <c r="AU211" s="71">
        <v>167</v>
      </c>
      <c r="AV211" s="86" t="s">
        <v>125</v>
      </c>
      <c r="AW211" s="84">
        <v>58164</v>
      </c>
      <c r="AX211" s="85">
        <v>37</v>
      </c>
      <c r="AY211" s="71"/>
      <c r="AZ211" s="71"/>
      <c r="BA211" s="71"/>
      <c r="BB211" s="71"/>
      <c r="BC211" s="71"/>
    </row>
    <row r="212" spans="1:55" s="75" customFormat="1" ht="20.100000000000001" customHeight="1">
      <c r="A212" s="79"/>
      <c r="D212" s="79"/>
      <c r="AU212" s="71">
        <v>168</v>
      </c>
      <c r="AV212" s="83" t="s">
        <v>265</v>
      </c>
      <c r="AW212" s="84">
        <v>4507</v>
      </c>
      <c r="AX212" s="85">
        <v>15</v>
      </c>
      <c r="AY212" s="71"/>
      <c r="AZ212" s="71"/>
      <c r="BA212" s="71"/>
      <c r="BB212" s="71"/>
      <c r="BC212" s="71"/>
    </row>
    <row r="213" spans="1:55" s="75" customFormat="1" ht="20.100000000000001" customHeight="1">
      <c r="A213" s="79"/>
      <c r="D213" s="79"/>
      <c r="AU213" s="71">
        <v>169</v>
      </c>
      <c r="AV213" s="86" t="s">
        <v>295</v>
      </c>
      <c r="AW213" s="84">
        <v>110747</v>
      </c>
      <c r="AX213" s="85">
        <v>47</v>
      </c>
      <c r="AY213" s="71"/>
      <c r="AZ213" s="71"/>
      <c r="BA213" s="71"/>
      <c r="BB213" s="71"/>
      <c r="BC213" s="71"/>
    </row>
    <row r="214" spans="1:55" s="75" customFormat="1" ht="20.100000000000001" customHeight="1">
      <c r="A214" s="79"/>
      <c r="D214" s="79"/>
      <c r="AU214" s="71">
        <v>170</v>
      </c>
      <c r="AV214" s="83" t="s">
        <v>167</v>
      </c>
      <c r="AW214" s="84">
        <v>5835</v>
      </c>
      <c r="AX214" s="85">
        <v>17</v>
      </c>
      <c r="AY214" s="71"/>
      <c r="AZ214" s="71"/>
      <c r="BA214" s="71"/>
      <c r="BB214" s="71"/>
      <c r="BC214" s="71"/>
    </row>
    <row r="215" spans="1:55" s="75" customFormat="1" ht="20.100000000000001" customHeight="1">
      <c r="A215" s="79"/>
      <c r="D215" s="79"/>
      <c r="AU215" s="71">
        <v>171</v>
      </c>
      <c r="AV215" s="86" t="s">
        <v>245</v>
      </c>
      <c r="AW215" s="84">
        <v>5477</v>
      </c>
      <c r="AX215" s="85">
        <v>17</v>
      </c>
      <c r="AY215" s="71"/>
      <c r="AZ215" s="71"/>
      <c r="BA215" s="71"/>
      <c r="BB215" s="71"/>
      <c r="BC215" s="71"/>
    </row>
    <row r="216" spans="1:55" s="75" customFormat="1" ht="20.100000000000001" customHeight="1">
      <c r="A216" s="79"/>
      <c r="D216" s="79"/>
      <c r="AU216" s="71">
        <v>172</v>
      </c>
      <c r="AV216" s="86" t="s">
        <v>255</v>
      </c>
      <c r="AW216" s="84">
        <v>7663</v>
      </c>
      <c r="AX216" s="85">
        <v>19</v>
      </c>
      <c r="AY216" s="71"/>
      <c r="AZ216" s="71"/>
      <c r="BA216" s="71"/>
      <c r="BB216" s="71"/>
      <c r="BC216" s="71"/>
    </row>
    <row r="217" spans="1:55" s="75" customFormat="1" ht="20.100000000000001" customHeight="1">
      <c r="A217" s="79"/>
      <c r="D217" s="79"/>
      <c r="AU217" s="71">
        <v>173</v>
      </c>
      <c r="AV217" s="83" t="s">
        <v>189</v>
      </c>
      <c r="AW217" s="84">
        <v>9944</v>
      </c>
      <c r="AX217" s="85">
        <v>21</v>
      </c>
      <c r="AY217" s="71"/>
      <c r="AZ217" s="71"/>
      <c r="BA217" s="71"/>
      <c r="BB217" s="71"/>
      <c r="BC217" s="71"/>
    </row>
    <row r="218" spans="1:55" s="75" customFormat="1" ht="20.100000000000001" customHeight="1">
      <c r="A218" s="79"/>
      <c r="D218" s="79"/>
      <c r="AU218" s="71">
        <v>174</v>
      </c>
      <c r="AV218" s="86" t="s">
        <v>78</v>
      </c>
      <c r="AW218" s="84">
        <v>28503</v>
      </c>
      <c r="AX218" s="85">
        <v>29</v>
      </c>
      <c r="AY218" s="71"/>
      <c r="AZ218" s="71"/>
      <c r="BA218" s="71"/>
      <c r="BB218" s="71"/>
      <c r="BC218" s="71"/>
    </row>
    <row r="219" spans="1:55" s="75" customFormat="1" ht="20.100000000000001" customHeight="1">
      <c r="A219" s="79"/>
      <c r="D219" s="79"/>
      <c r="AU219" s="71">
        <v>175</v>
      </c>
      <c r="AV219" s="83" t="s">
        <v>296</v>
      </c>
      <c r="AW219" s="84">
        <v>5076</v>
      </c>
      <c r="AX219" s="85">
        <v>17</v>
      </c>
      <c r="AY219" s="71"/>
      <c r="AZ219" s="71"/>
      <c r="BA219" s="71"/>
      <c r="BB219" s="71"/>
      <c r="BC219" s="71"/>
    </row>
    <row r="220" spans="1:55" s="75" customFormat="1" ht="20.100000000000001" customHeight="1">
      <c r="A220" s="79"/>
      <c r="D220" s="79"/>
      <c r="AU220" s="71">
        <v>176</v>
      </c>
      <c r="AV220" s="83" t="s">
        <v>204</v>
      </c>
      <c r="AW220" s="84">
        <v>4087</v>
      </c>
      <c r="AX220" s="85">
        <v>15</v>
      </c>
      <c r="AY220" s="71"/>
      <c r="AZ220" s="71"/>
      <c r="BA220" s="71"/>
      <c r="BB220" s="71"/>
      <c r="BC220" s="71"/>
    </row>
    <row r="221" spans="1:55" s="75" customFormat="1" ht="20.100000000000001" customHeight="1">
      <c r="A221" s="79"/>
      <c r="D221" s="79"/>
      <c r="AU221" s="71">
        <v>177</v>
      </c>
      <c r="AV221" s="83" t="s">
        <v>280</v>
      </c>
      <c r="AW221" s="84">
        <v>3194</v>
      </c>
      <c r="AX221" s="85">
        <v>13</v>
      </c>
      <c r="AY221" s="71"/>
      <c r="AZ221" s="71"/>
      <c r="BA221" s="71"/>
      <c r="BB221" s="71"/>
      <c r="BC221" s="71"/>
    </row>
    <row r="222" spans="1:55" s="75" customFormat="1" ht="20.100000000000001" customHeight="1">
      <c r="A222" s="79"/>
      <c r="D222" s="79"/>
      <c r="AU222" s="71">
        <v>178</v>
      </c>
      <c r="AV222" s="83" t="s">
        <v>223</v>
      </c>
      <c r="AW222" s="84">
        <v>3916</v>
      </c>
      <c r="AX222" s="85">
        <v>13</v>
      </c>
      <c r="AY222" s="71"/>
      <c r="AZ222" s="71"/>
      <c r="BA222" s="71"/>
      <c r="BB222" s="71"/>
      <c r="BC222" s="71"/>
    </row>
    <row r="223" spans="1:55" s="75" customFormat="1" ht="20.100000000000001" customHeight="1">
      <c r="A223" s="79"/>
      <c r="D223" s="79"/>
      <c r="AU223" s="71">
        <v>179</v>
      </c>
      <c r="AV223" s="83" t="s">
        <v>79</v>
      </c>
      <c r="AW223" s="84">
        <v>8856</v>
      </c>
      <c r="AX223" s="85">
        <v>19</v>
      </c>
      <c r="AY223" s="71"/>
      <c r="AZ223" s="71"/>
      <c r="BA223" s="71"/>
      <c r="BB223" s="71"/>
      <c r="BC223" s="71"/>
    </row>
    <row r="224" spans="1:55" s="75" customFormat="1" ht="20.100000000000001" customHeight="1">
      <c r="A224" s="79"/>
      <c r="D224" s="79"/>
      <c r="AU224" s="71">
        <v>180</v>
      </c>
      <c r="AV224" s="86" t="s">
        <v>80</v>
      </c>
      <c r="AW224" s="84">
        <v>31347</v>
      </c>
      <c r="AX224" s="85">
        <v>31</v>
      </c>
      <c r="AY224" s="71"/>
      <c r="AZ224" s="71"/>
      <c r="BA224" s="71"/>
      <c r="BB224" s="71"/>
      <c r="BC224" s="71"/>
    </row>
    <row r="225" spans="1:55" s="75" customFormat="1" ht="20.100000000000001" customHeight="1">
      <c r="A225" s="79"/>
      <c r="D225" s="79"/>
      <c r="AU225" s="71">
        <v>181</v>
      </c>
      <c r="AV225" s="83" t="s">
        <v>168</v>
      </c>
      <c r="AW225" s="84">
        <v>2805</v>
      </c>
      <c r="AX225" s="85">
        <v>11</v>
      </c>
      <c r="AY225" s="71"/>
      <c r="AZ225" s="71"/>
      <c r="BA225" s="71"/>
      <c r="BB225" s="71"/>
      <c r="BC225" s="71"/>
    </row>
    <row r="226" spans="1:55" s="75" customFormat="1" ht="20.100000000000001" customHeight="1">
      <c r="A226" s="79"/>
      <c r="D226" s="79"/>
      <c r="AU226" s="71">
        <v>182</v>
      </c>
      <c r="AV226" s="86" t="s">
        <v>190</v>
      </c>
      <c r="AW226" s="84">
        <v>25288</v>
      </c>
      <c r="AX226" s="85">
        <v>29</v>
      </c>
      <c r="AY226" s="71"/>
      <c r="AZ226" s="71"/>
      <c r="BA226" s="71"/>
      <c r="BB226" s="71"/>
      <c r="BC226" s="71"/>
    </row>
    <row r="227" spans="1:55" s="75" customFormat="1" ht="20.100000000000001" customHeight="1">
      <c r="A227" s="79"/>
      <c r="D227" s="79"/>
      <c r="AU227" s="71">
        <v>183</v>
      </c>
      <c r="AV227" s="83" t="s">
        <v>256</v>
      </c>
      <c r="AW227" s="84">
        <v>5390</v>
      </c>
      <c r="AX227" s="85">
        <v>17</v>
      </c>
      <c r="AY227" s="71"/>
      <c r="AZ227" s="71"/>
      <c r="BA227" s="71"/>
      <c r="BB227" s="71"/>
      <c r="BC227" s="71"/>
    </row>
    <row r="228" spans="1:55" s="75" customFormat="1" ht="20.100000000000001" customHeight="1">
      <c r="A228" s="79"/>
      <c r="D228" s="79"/>
      <c r="AU228" s="71">
        <v>184</v>
      </c>
      <c r="AV228" s="83" t="s">
        <v>152</v>
      </c>
      <c r="AW228" s="84">
        <v>5594</v>
      </c>
      <c r="AX228" s="85">
        <v>17</v>
      </c>
      <c r="AY228" s="71"/>
      <c r="AZ228" s="71"/>
      <c r="BA228" s="71"/>
      <c r="BB228" s="71"/>
      <c r="BC228" s="71"/>
    </row>
    <row r="229" spans="1:55" s="75" customFormat="1" ht="20.100000000000001" customHeight="1">
      <c r="A229" s="79"/>
      <c r="D229" s="79"/>
      <c r="AU229" s="71">
        <v>185</v>
      </c>
      <c r="AV229" s="83" t="s">
        <v>205</v>
      </c>
      <c r="AW229" s="84">
        <v>9771</v>
      </c>
      <c r="AX229" s="85">
        <v>21</v>
      </c>
      <c r="AY229" s="71"/>
      <c r="AZ229" s="71"/>
      <c r="BA229" s="71"/>
      <c r="BB229" s="71"/>
      <c r="BC229" s="71"/>
    </row>
    <row r="230" spans="1:55" s="75" customFormat="1" ht="20.100000000000001" customHeight="1">
      <c r="A230" s="79"/>
      <c r="D230" s="79"/>
      <c r="AU230" s="71">
        <v>186</v>
      </c>
      <c r="AV230" s="83" t="s">
        <v>153</v>
      </c>
      <c r="AW230" s="84">
        <v>17103</v>
      </c>
      <c r="AX230" s="85">
        <v>25</v>
      </c>
      <c r="AY230" s="71"/>
      <c r="AZ230" s="71"/>
      <c r="BA230" s="71"/>
      <c r="BB230" s="71"/>
      <c r="BC230" s="71"/>
    </row>
    <row r="231" spans="1:55" s="75" customFormat="1" ht="20.100000000000001" customHeight="1">
      <c r="A231" s="79"/>
      <c r="D231" s="79"/>
      <c r="AU231" s="71">
        <v>187</v>
      </c>
      <c r="AV231" s="83" t="s">
        <v>81</v>
      </c>
      <c r="AW231" s="84">
        <v>9290</v>
      </c>
      <c r="AX231" s="85">
        <v>21</v>
      </c>
      <c r="AY231" s="71"/>
      <c r="AZ231" s="71"/>
      <c r="BA231" s="71"/>
      <c r="BB231" s="71"/>
      <c r="BC231" s="71"/>
    </row>
    <row r="232" spans="1:55" s="75" customFormat="1" ht="20.100000000000001" customHeight="1">
      <c r="A232" s="79"/>
      <c r="D232" s="79"/>
      <c r="AU232" s="71">
        <v>188</v>
      </c>
      <c r="AV232" s="83" t="s">
        <v>304</v>
      </c>
      <c r="AW232" s="84">
        <v>9230</v>
      </c>
      <c r="AX232" s="85">
        <v>21</v>
      </c>
      <c r="AY232" s="71"/>
      <c r="AZ232" s="71"/>
      <c r="BA232" s="71"/>
      <c r="BB232" s="71"/>
      <c r="BC232" s="71"/>
    </row>
    <row r="233" spans="1:55" s="75" customFormat="1" ht="20.100000000000001" customHeight="1">
      <c r="A233" s="79"/>
      <c r="D233" s="79"/>
      <c r="AU233" s="71">
        <v>189</v>
      </c>
      <c r="AV233" s="83" t="s">
        <v>206</v>
      </c>
      <c r="AW233" s="84">
        <v>10397</v>
      </c>
      <c r="AX233" s="85">
        <v>21</v>
      </c>
      <c r="AY233" s="71"/>
      <c r="AZ233" s="71"/>
      <c r="BA233" s="71"/>
      <c r="BB233" s="71"/>
      <c r="BC233" s="71"/>
    </row>
    <row r="234" spans="1:55" s="75" customFormat="1" ht="20.100000000000001" customHeight="1">
      <c r="A234" s="79"/>
      <c r="D234" s="79"/>
      <c r="AU234" s="71">
        <v>190</v>
      </c>
      <c r="AV234" s="83" t="s">
        <v>109</v>
      </c>
      <c r="AW234" s="84">
        <v>17283</v>
      </c>
      <c r="AX234" s="85">
        <v>25</v>
      </c>
      <c r="AY234" s="71"/>
      <c r="AZ234" s="71"/>
      <c r="BA234" s="71"/>
      <c r="BB234" s="71"/>
      <c r="BC234" s="71"/>
    </row>
    <row r="235" spans="1:55" s="75" customFormat="1" ht="20.100000000000001" customHeight="1">
      <c r="A235" s="79"/>
      <c r="D235" s="79"/>
      <c r="AU235" s="71">
        <v>191</v>
      </c>
      <c r="AV235" s="83" t="s">
        <v>297</v>
      </c>
      <c r="AW235" s="84">
        <v>12194</v>
      </c>
      <c r="AX235" s="85">
        <v>23</v>
      </c>
      <c r="AY235" s="71"/>
      <c r="AZ235" s="71"/>
      <c r="BA235" s="71"/>
      <c r="BB235" s="71"/>
      <c r="BC235" s="71"/>
    </row>
    <row r="236" spans="1:55" s="75" customFormat="1" ht="20.100000000000001" customHeight="1">
      <c r="A236" s="79"/>
      <c r="D236" s="79"/>
      <c r="AU236" s="71">
        <v>192</v>
      </c>
      <c r="AV236" s="83" t="s">
        <v>120</v>
      </c>
      <c r="AW236" s="84">
        <v>18988</v>
      </c>
      <c r="AX236" s="85">
        <v>25</v>
      </c>
      <c r="AY236" s="71"/>
      <c r="AZ236" s="71"/>
      <c r="BA236" s="71"/>
      <c r="BB236" s="71"/>
      <c r="BC236" s="71"/>
    </row>
    <row r="237" spans="1:55" s="75" customFormat="1" ht="20.100000000000001" customHeight="1">
      <c r="A237" s="79"/>
      <c r="D237" s="79"/>
      <c r="AU237" s="71">
        <v>193</v>
      </c>
      <c r="AV237" s="83" t="s">
        <v>121</v>
      </c>
      <c r="AW237" s="84">
        <v>8105</v>
      </c>
      <c r="AX237" s="85">
        <v>19</v>
      </c>
      <c r="AY237" s="71"/>
      <c r="AZ237" s="71"/>
      <c r="BA237" s="71"/>
      <c r="BB237" s="71"/>
      <c r="BC237" s="71"/>
    </row>
    <row r="238" spans="1:55" s="75" customFormat="1" ht="20.100000000000001" customHeight="1">
      <c r="A238" s="79"/>
      <c r="D238" s="79"/>
      <c r="AU238" s="71">
        <v>194</v>
      </c>
      <c r="AV238" s="83" t="s">
        <v>122</v>
      </c>
      <c r="AW238" s="84">
        <v>6756</v>
      </c>
      <c r="AX238" s="85">
        <v>17</v>
      </c>
      <c r="AY238" s="71"/>
      <c r="AZ238" s="71"/>
      <c r="BA238" s="71"/>
      <c r="BB238" s="71"/>
      <c r="BC238" s="71"/>
    </row>
    <row r="239" spans="1:55" s="75" customFormat="1" ht="20.100000000000001" customHeight="1">
      <c r="A239" s="79"/>
      <c r="D239" s="79"/>
      <c r="AU239" s="71">
        <v>195</v>
      </c>
      <c r="AV239" s="83" t="s">
        <v>82</v>
      </c>
      <c r="AW239" s="84">
        <v>6395</v>
      </c>
      <c r="AX239" s="85">
        <v>17</v>
      </c>
      <c r="AY239" s="71"/>
      <c r="AZ239" s="71"/>
      <c r="BA239" s="71"/>
      <c r="BB239" s="71"/>
      <c r="BC239" s="71"/>
    </row>
    <row r="240" spans="1:55" s="75" customFormat="1" ht="20.100000000000001" customHeight="1">
      <c r="A240" s="79"/>
      <c r="D240" s="79"/>
      <c r="AU240" s="71">
        <v>196</v>
      </c>
      <c r="AV240" s="83" t="s">
        <v>83</v>
      </c>
      <c r="AW240" s="84">
        <v>11004</v>
      </c>
      <c r="AX240" s="85">
        <v>21</v>
      </c>
      <c r="AY240" s="71"/>
      <c r="AZ240" s="71"/>
      <c r="BA240" s="71"/>
      <c r="BB240" s="71"/>
      <c r="BC240" s="71"/>
    </row>
    <row r="241" spans="1:55" s="75" customFormat="1" ht="20.100000000000001" customHeight="1">
      <c r="A241" s="79"/>
      <c r="D241" s="79"/>
      <c r="AU241" s="71">
        <v>197</v>
      </c>
      <c r="AV241" s="83" t="s">
        <v>224</v>
      </c>
      <c r="AW241" s="84">
        <v>5907</v>
      </c>
      <c r="AX241" s="85">
        <v>17</v>
      </c>
      <c r="AY241" s="71"/>
      <c r="AZ241" s="71"/>
      <c r="BA241" s="71"/>
      <c r="BB241" s="71"/>
      <c r="BC241" s="71"/>
    </row>
    <row r="242" spans="1:55" s="75" customFormat="1" ht="20.100000000000001" customHeight="1">
      <c r="A242" s="79"/>
      <c r="D242" s="79"/>
      <c r="AU242" s="71">
        <v>198</v>
      </c>
      <c r="AV242" s="83" t="s">
        <v>246</v>
      </c>
      <c r="AW242" s="84">
        <v>2580</v>
      </c>
      <c r="AX242" s="85">
        <v>11</v>
      </c>
      <c r="AY242" s="71"/>
      <c r="AZ242" s="71"/>
      <c r="BA242" s="71"/>
      <c r="BB242" s="71"/>
      <c r="BC242" s="71"/>
    </row>
    <row r="243" spans="1:55" s="75" customFormat="1" ht="20.100000000000001" customHeight="1">
      <c r="A243" s="79"/>
      <c r="D243" s="79"/>
      <c r="AU243" s="71">
        <v>199</v>
      </c>
      <c r="AV243" s="86" t="s">
        <v>84</v>
      </c>
      <c r="AW243" s="84">
        <v>22381</v>
      </c>
      <c r="AX243" s="85">
        <v>27</v>
      </c>
      <c r="AY243" s="71"/>
      <c r="AZ243" s="71"/>
      <c r="BA243" s="71"/>
      <c r="BB243" s="71"/>
      <c r="BC243" s="71"/>
    </row>
    <row r="244" spans="1:55" s="75" customFormat="1" ht="20.100000000000001" customHeight="1">
      <c r="A244" s="79"/>
      <c r="D244" s="79"/>
      <c r="AU244" s="71">
        <v>200</v>
      </c>
      <c r="AV244" s="83" t="s">
        <v>353</v>
      </c>
      <c r="AW244" s="84">
        <v>12555</v>
      </c>
      <c r="AX244" s="85">
        <v>23</v>
      </c>
      <c r="AY244" s="71"/>
      <c r="AZ244" s="71"/>
      <c r="BA244" s="71"/>
      <c r="BB244" s="71"/>
      <c r="BC244" s="71"/>
    </row>
    <row r="245" spans="1:55" s="75" customFormat="1" ht="20.100000000000001" customHeight="1">
      <c r="A245" s="79"/>
      <c r="D245" s="79"/>
      <c r="AU245" s="71">
        <v>201</v>
      </c>
      <c r="AV245" s="86" t="s">
        <v>266</v>
      </c>
      <c r="AW245" s="84">
        <v>2078</v>
      </c>
      <c r="AX245" s="85">
        <v>11</v>
      </c>
      <c r="AY245" s="71"/>
      <c r="AZ245" s="71"/>
      <c r="BA245" s="71"/>
      <c r="BB245" s="71"/>
      <c r="BC245" s="71"/>
    </row>
    <row r="246" spans="1:55" s="75" customFormat="1" ht="20.100000000000001" customHeight="1">
      <c r="A246" s="79"/>
      <c r="D246" s="79"/>
      <c r="AU246" s="71">
        <v>202</v>
      </c>
      <c r="AV246" s="83" t="s">
        <v>154</v>
      </c>
      <c r="AW246" s="84">
        <v>5179</v>
      </c>
      <c r="AX246" s="85">
        <v>17</v>
      </c>
      <c r="AY246" s="71"/>
      <c r="AZ246" s="71"/>
      <c r="BA246" s="71"/>
      <c r="BB246" s="71"/>
      <c r="BC246" s="71"/>
    </row>
    <row r="247" spans="1:55" s="75" customFormat="1" ht="20.100000000000001" customHeight="1">
      <c r="A247" s="79"/>
      <c r="D247" s="79"/>
      <c r="AU247" s="71">
        <v>203</v>
      </c>
      <c r="AV247" s="83" t="s">
        <v>237</v>
      </c>
      <c r="AW247" s="84">
        <v>2556</v>
      </c>
      <c r="AX247" s="85">
        <v>11</v>
      </c>
      <c r="AY247" s="71"/>
      <c r="AZ247" s="71"/>
      <c r="BA247" s="71"/>
      <c r="BB247" s="71"/>
      <c r="BC247" s="71"/>
    </row>
    <row r="248" spans="1:55" s="75" customFormat="1" ht="20.100000000000001" customHeight="1">
      <c r="A248" s="79"/>
      <c r="D248" s="79"/>
      <c r="AU248" s="71">
        <v>204</v>
      </c>
      <c r="AV248" s="83" t="s">
        <v>225</v>
      </c>
      <c r="AW248" s="84">
        <v>6782</v>
      </c>
      <c r="AX248" s="85">
        <v>17</v>
      </c>
      <c r="AY248" s="71"/>
      <c r="AZ248" s="71"/>
      <c r="BA248" s="71"/>
      <c r="BB248" s="71"/>
      <c r="BC248" s="71"/>
    </row>
    <row r="249" spans="1:55" s="75" customFormat="1" ht="20.100000000000001" customHeight="1">
      <c r="A249" s="79"/>
      <c r="D249" s="79"/>
      <c r="AU249" s="71">
        <v>205</v>
      </c>
      <c r="AV249" s="86" t="s">
        <v>123</v>
      </c>
      <c r="AW249" s="84">
        <v>23311</v>
      </c>
      <c r="AX249" s="85">
        <v>27</v>
      </c>
      <c r="AY249" s="71"/>
      <c r="AZ249" s="71"/>
      <c r="BA249" s="71"/>
      <c r="BB249" s="71"/>
      <c r="BC249" s="71"/>
    </row>
    <row r="250" spans="1:55" s="75" customFormat="1" ht="20.100000000000001" customHeight="1">
      <c r="A250" s="79"/>
      <c r="D250" s="79"/>
      <c r="AU250" s="71">
        <v>206</v>
      </c>
      <c r="AV250" s="83" t="s">
        <v>257</v>
      </c>
      <c r="AW250" s="84">
        <v>5564</v>
      </c>
      <c r="AX250" s="85">
        <v>17</v>
      </c>
      <c r="AY250" s="71"/>
      <c r="AZ250" s="71"/>
      <c r="BA250" s="71"/>
      <c r="BB250" s="71"/>
      <c r="BC250" s="71"/>
    </row>
    <row r="251" spans="1:55" s="75" customFormat="1" ht="20.100000000000001" customHeight="1">
      <c r="A251" s="79"/>
      <c r="D251" s="79"/>
      <c r="AU251" s="71">
        <v>207</v>
      </c>
      <c r="AV251" s="83" t="s">
        <v>267</v>
      </c>
      <c r="AW251" s="84">
        <v>3592</v>
      </c>
      <c r="AX251" s="85">
        <v>13</v>
      </c>
      <c r="AY251" s="71"/>
      <c r="AZ251" s="71"/>
      <c r="BA251" s="71"/>
      <c r="BB251" s="71"/>
      <c r="BC251" s="71"/>
    </row>
    <row r="252" spans="1:55" s="75" customFormat="1" ht="20.100000000000001" customHeight="1">
      <c r="A252" s="79"/>
      <c r="D252" s="79"/>
      <c r="AU252" s="71">
        <v>208</v>
      </c>
      <c r="AV252" s="86" t="s">
        <v>191</v>
      </c>
      <c r="AW252" s="84">
        <v>24242</v>
      </c>
      <c r="AX252" s="85">
        <v>27</v>
      </c>
      <c r="AY252" s="71"/>
      <c r="AZ252" s="71"/>
      <c r="BA252" s="71"/>
      <c r="BB252" s="71"/>
      <c r="BC252" s="71"/>
    </row>
    <row r="253" spans="1:55" s="75" customFormat="1" ht="20.100000000000001" customHeight="1">
      <c r="A253" s="79"/>
      <c r="D253" s="79"/>
      <c r="AU253" s="71">
        <v>209</v>
      </c>
      <c r="AV253" s="86" t="s">
        <v>298</v>
      </c>
      <c r="AW253" s="84">
        <v>28208</v>
      </c>
      <c r="AX253" s="85">
        <v>29</v>
      </c>
      <c r="AY253" s="71"/>
      <c r="AZ253" s="71"/>
      <c r="BA253" s="71"/>
      <c r="BB253" s="71"/>
      <c r="BC253" s="71"/>
    </row>
    <row r="254" spans="1:55" s="75" customFormat="1" ht="20.100000000000001" customHeight="1">
      <c r="A254" s="79"/>
      <c r="D254" s="79"/>
      <c r="AU254" s="71">
        <v>210</v>
      </c>
      <c r="AV254" s="83" t="s">
        <v>110</v>
      </c>
      <c r="AW254" s="84">
        <v>11267</v>
      </c>
      <c r="AX254" s="85">
        <v>21</v>
      </c>
      <c r="AY254" s="71"/>
      <c r="AZ254" s="71"/>
      <c r="BA254" s="71"/>
      <c r="BB254" s="71"/>
      <c r="BC254" s="71"/>
    </row>
    <row r="255" spans="1:55" s="75" customFormat="1" ht="20.100000000000001" customHeight="1">
      <c r="A255" s="79"/>
      <c r="D255" s="79"/>
      <c r="AU255" s="71">
        <v>211</v>
      </c>
      <c r="AV255" s="86" t="s">
        <v>192</v>
      </c>
      <c r="AW255" s="84">
        <v>64141</v>
      </c>
      <c r="AX255" s="85">
        <v>39</v>
      </c>
      <c r="AY255" s="71"/>
      <c r="AZ255" s="71"/>
      <c r="BA255" s="71"/>
      <c r="BB255" s="71"/>
      <c r="BC255" s="71"/>
    </row>
    <row r="256" spans="1:55" s="75" customFormat="1" ht="20.100000000000001" customHeight="1">
      <c r="A256" s="79"/>
      <c r="D256" s="79"/>
      <c r="AU256" s="71">
        <v>212</v>
      </c>
      <c r="AV256" s="83" t="s">
        <v>132</v>
      </c>
      <c r="AW256" s="84">
        <v>8403</v>
      </c>
      <c r="AX256" s="85">
        <v>19</v>
      </c>
      <c r="AY256" s="71"/>
      <c r="AZ256" s="71"/>
      <c r="BA256" s="71"/>
      <c r="BB256" s="71"/>
      <c r="BC256" s="71"/>
    </row>
    <row r="257" spans="1:55" s="75" customFormat="1" ht="20.100000000000001" customHeight="1">
      <c r="A257" s="79"/>
      <c r="D257" s="79"/>
      <c r="AU257" s="71">
        <v>213</v>
      </c>
      <c r="AV257" s="83" t="s">
        <v>145</v>
      </c>
      <c r="AW257" s="84">
        <v>4832</v>
      </c>
      <c r="AX257" s="85">
        <v>15</v>
      </c>
      <c r="AY257" s="71"/>
      <c r="AZ257" s="71"/>
      <c r="BA257" s="71"/>
      <c r="BB257" s="71"/>
      <c r="BC257" s="71"/>
    </row>
    <row r="258" spans="1:55" s="75" customFormat="1" ht="20.100000000000001" customHeight="1">
      <c r="A258" s="79"/>
      <c r="D258" s="79"/>
      <c r="AU258" s="71">
        <v>214</v>
      </c>
      <c r="AV258" s="86" t="s">
        <v>133</v>
      </c>
      <c r="AW258" s="84">
        <v>27573</v>
      </c>
      <c r="AX258" s="85">
        <v>29</v>
      </c>
      <c r="AY258" s="71"/>
      <c r="AZ258" s="71"/>
      <c r="BA258" s="71"/>
      <c r="BB258" s="71"/>
      <c r="BC258" s="71"/>
    </row>
    <row r="259" spans="1:55" s="75" customFormat="1" ht="20.100000000000001" customHeight="1">
      <c r="A259" s="79"/>
      <c r="D259" s="79"/>
      <c r="AU259" s="71">
        <v>215</v>
      </c>
      <c r="AV259" s="83" t="s">
        <v>299</v>
      </c>
      <c r="AW259" s="84">
        <v>8423</v>
      </c>
      <c r="AX259" s="85">
        <v>19</v>
      </c>
      <c r="AY259" s="71"/>
      <c r="AZ259" s="71"/>
      <c r="BA259" s="71"/>
      <c r="BB259" s="71"/>
      <c r="BC259" s="71"/>
    </row>
    <row r="260" spans="1:55" s="75" customFormat="1" ht="20.100000000000001" customHeight="1">
      <c r="A260" s="79"/>
      <c r="D260" s="79"/>
      <c r="AU260" s="71">
        <v>216</v>
      </c>
      <c r="AV260" s="86" t="s">
        <v>281</v>
      </c>
      <c r="AW260" s="84">
        <v>5587</v>
      </c>
      <c r="AX260" s="85">
        <v>17</v>
      </c>
      <c r="AY260" s="71"/>
      <c r="AZ260" s="71"/>
      <c r="BA260" s="71"/>
      <c r="BB260" s="71"/>
      <c r="BC260" s="71"/>
    </row>
    <row r="261" spans="1:55" s="75" customFormat="1" ht="20.100000000000001" customHeight="1">
      <c r="A261" s="79"/>
      <c r="D261" s="79"/>
      <c r="AU261" s="71">
        <v>217</v>
      </c>
      <c r="AV261" s="83" t="s">
        <v>193</v>
      </c>
      <c r="AW261" s="84">
        <v>16883</v>
      </c>
      <c r="AX261" s="85">
        <v>25</v>
      </c>
      <c r="AY261" s="71"/>
      <c r="AZ261" s="71"/>
      <c r="BA261" s="71"/>
      <c r="BB261" s="71"/>
      <c r="BC261" s="71"/>
    </row>
    <row r="262" spans="1:55" s="75" customFormat="1" ht="20.100000000000001" customHeight="1">
      <c r="A262" s="79"/>
      <c r="D262" s="79"/>
      <c r="AU262" s="71">
        <v>218</v>
      </c>
      <c r="AV262" s="83" t="s">
        <v>207</v>
      </c>
      <c r="AW262" s="84">
        <v>10371</v>
      </c>
      <c r="AX262" s="85">
        <v>21</v>
      </c>
      <c r="AY262" s="71"/>
      <c r="AZ262" s="71"/>
      <c r="BA262" s="71"/>
      <c r="BB262" s="71"/>
      <c r="BC262" s="71"/>
    </row>
    <row r="263" spans="1:55" s="75" customFormat="1" ht="20.100000000000001" customHeight="1">
      <c r="A263" s="79"/>
      <c r="D263" s="79"/>
      <c r="AU263" s="71">
        <v>219</v>
      </c>
      <c r="AV263" s="83" t="s">
        <v>194</v>
      </c>
      <c r="AW263" s="84">
        <v>14650</v>
      </c>
      <c r="AX263" s="85">
        <v>23</v>
      </c>
      <c r="AY263" s="71"/>
      <c r="AZ263" s="71"/>
      <c r="BA263" s="71"/>
      <c r="BB263" s="71"/>
      <c r="BC263" s="71"/>
    </row>
    <row r="264" spans="1:55" s="75" customFormat="1" ht="20.100000000000001" customHeight="1">
      <c r="A264" s="79"/>
      <c r="D264" s="79"/>
      <c r="AU264" s="71">
        <v>220</v>
      </c>
      <c r="AV264" s="83" t="s">
        <v>208</v>
      </c>
      <c r="AW264" s="84">
        <v>7144</v>
      </c>
      <c r="AX264" s="85">
        <v>19</v>
      </c>
      <c r="AY264" s="71"/>
      <c r="AZ264" s="71"/>
      <c r="BA264" s="71"/>
      <c r="BB264" s="71"/>
      <c r="BC264" s="71"/>
    </row>
    <row r="265" spans="1:55" s="75" customFormat="1" ht="20.100000000000001" customHeight="1">
      <c r="A265" s="79"/>
      <c r="D265" s="79"/>
      <c r="AU265" s="71">
        <v>221</v>
      </c>
      <c r="AV265" s="86" t="s">
        <v>209</v>
      </c>
      <c r="AW265" s="84">
        <v>3102</v>
      </c>
      <c r="AX265" s="85">
        <v>13</v>
      </c>
      <c r="AY265" s="71"/>
      <c r="AZ265" s="71"/>
      <c r="BA265" s="71"/>
      <c r="BB265" s="71"/>
      <c r="BC265" s="71"/>
    </row>
    <row r="266" spans="1:55" s="75" customFormat="1" ht="20.100000000000001" customHeight="1">
      <c r="A266" s="79"/>
      <c r="D266" s="79"/>
      <c r="AU266" s="71">
        <v>222</v>
      </c>
      <c r="AV266" s="83" t="s">
        <v>258</v>
      </c>
      <c r="AW266" s="84">
        <v>2464</v>
      </c>
      <c r="AX266" s="85">
        <v>11</v>
      </c>
      <c r="AY266" s="71"/>
      <c r="AZ266" s="71"/>
      <c r="BA266" s="71"/>
      <c r="BB266" s="71"/>
      <c r="BC266" s="71"/>
    </row>
    <row r="267" spans="1:55" s="75" customFormat="1" ht="20.100000000000001" customHeight="1">
      <c r="A267" s="79"/>
      <c r="D267" s="79"/>
      <c r="AU267" s="71">
        <v>223</v>
      </c>
      <c r="AV267" s="83" t="s">
        <v>247</v>
      </c>
      <c r="AW267" s="84">
        <v>2842</v>
      </c>
      <c r="AX267" s="85">
        <v>11</v>
      </c>
      <c r="AY267" s="71"/>
      <c r="AZ267" s="71"/>
      <c r="BA267" s="71"/>
      <c r="BB267" s="71"/>
      <c r="BC267" s="71"/>
    </row>
    <row r="268" spans="1:55" s="75" customFormat="1" ht="20.100000000000001" customHeight="1">
      <c r="A268" s="79"/>
      <c r="D268" s="79"/>
      <c r="AU268" s="71">
        <v>224</v>
      </c>
      <c r="AV268" s="86" t="s">
        <v>210</v>
      </c>
      <c r="AW268" s="84">
        <v>12027</v>
      </c>
      <c r="AX268" s="85">
        <v>23</v>
      </c>
      <c r="AY268" s="71"/>
      <c r="AZ268" s="71"/>
      <c r="BA268" s="71"/>
      <c r="BB268" s="71"/>
      <c r="BC268" s="71"/>
    </row>
    <row r="269" spans="1:55" s="75" customFormat="1" ht="20.100000000000001" customHeight="1">
      <c r="A269" s="79"/>
      <c r="D269" s="79"/>
      <c r="AU269" s="71">
        <v>225</v>
      </c>
      <c r="AV269" s="83" t="s">
        <v>211</v>
      </c>
      <c r="AW269" s="84">
        <v>5724</v>
      </c>
      <c r="AX269" s="85">
        <v>17</v>
      </c>
      <c r="AY269" s="71"/>
      <c r="AZ269" s="71"/>
      <c r="BA269" s="71"/>
      <c r="BB269" s="71"/>
      <c r="BC269" s="71"/>
    </row>
    <row r="270" spans="1:55" s="75" customFormat="1" ht="20.100000000000001" customHeight="1">
      <c r="A270" s="79"/>
      <c r="D270" s="79"/>
      <c r="AU270" s="71">
        <v>226</v>
      </c>
      <c r="AV270" s="83" t="s">
        <v>146</v>
      </c>
      <c r="AW270" s="84">
        <v>14683</v>
      </c>
      <c r="AX270" s="85">
        <v>23</v>
      </c>
      <c r="AY270" s="71"/>
      <c r="AZ270" s="71"/>
      <c r="BA270" s="71"/>
      <c r="BB270" s="71"/>
      <c r="BC270" s="71"/>
    </row>
    <row r="271" spans="1:55" s="75" customFormat="1" ht="20.100000000000001" customHeight="1">
      <c r="A271" s="79"/>
      <c r="D271" s="79"/>
      <c r="AU271" s="71">
        <v>227</v>
      </c>
      <c r="AV271" s="83" t="s">
        <v>169</v>
      </c>
      <c r="AW271" s="84">
        <v>2710</v>
      </c>
      <c r="AX271" s="85">
        <v>11</v>
      </c>
      <c r="AY271" s="71"/>
      <c r="AZ271" s="71"/>
      <c r="BA271" s="71"/>
      <c r="BB271" s="71"/>
      <c r="BC271" s="71"/>
    </row>
    <row r="272" spans="1:55" s="75" customFormat="1" ht="20.100000000000001" customHeight="1">
      <c r="A272" s="79"/>
      <c r="D272" s="79"/>
      <c r="AU272" s="71">
        <v>228</v>
      </c>
      <c r="AV272" s="83" t="s">
        <v>268</v>
      </c>
      <c r="AW272" s="84">
        <v>4276</v>
      </c>
      <c r="AX272" s="85">
        <v>15</v>
      </c>
      <c r="AY272" s="71"/>
      <c r="AZ272" s="71"/>
      <c r="BA272" s="71"/>
      <c r="BB272" s="71"/>
      <c r="BC272" s="71"/>
    </row>
    <row r="273" spans="1:55" s="75" customFormat="1" ht="20.100000000000001" customHeight="1">
      <c r="A273" s="79"/>
      <c r="D273" s="79"/>
      <c r="AU273" s="71">
        <v>229</v>
      </c>
      <c r="AV273" s="86" t="s">
        <v>155</v>
      </c>
      <c r="AW273" s="84">
        <v>69415</v>
      </c>
      <c r="AX273" s="85">
        <v>39</v>
      </c>
      <c r="AY273" s="71"/>
      <c r="AZ273" s="71"/>
      <c r="BA273" s="71"/>
      <c r="BB273" s="71"/>
      <c r="BC273" s="71"/>
    </row>
    <row r="274" spans="1:55" s="75" customFormat="1" ht="20.100000000000001" customHeight="1">
      <c r="A274" s="79"/>
      <c r="D274" s="79"/>
      <c r="AU274" s="71">
        <v>230</v>
      </c>
      <c r="AV274" s="83" t="s">
        <v>212</v>
      </c>
      <c r="AW274" s="84">
        <v>2570</v>
      </c>
      <c r="AX274" s="85">
        <v>11</v>
      </c>
      <c r="AY274" s="71"/>
      <c r="AZ274" s="71"/>
      <c r="BA274" s="71"/>
      <c r="BB274" s="71"/>
      <c r="BC274" s="71"/>
    </row>
    <row r="275" spans="1:55" s="75" customFormat="1" ht="20.100000000000001" customHeight="1">
      <c r="A275" s="79"/>
      <c r="D275" s="79"/>
      <c r="AU275" s="71">
        <v>231</v>
      </c>
      <c r="AV275" s="83" t="s">
        <v>195</v>
      </c>
      <c r="AW275" s="84">
        <v>8173</v>
      </c>
      <c r="AX275" s="85">
        <v>19</v>
      </c>
      <c r="AY275" s="71"/>
      <c r="AZ275" s="71"/>
      <c r="BA275" s="71"/>
      <c r="BB275" s="71"/>
      <c r="BC275" s="71"/>
    </row>
    <row r="276" spans="1:55" s="75" customFormat="1" ht="20.100000000000001" customHeight="1">
      <c r="A276" s="79"/>
      <c r="D276" s="79"/>
      <c r="AU276" s="71">
        <v>232</v>
      </c>
      <c r="AV276" s="86" t="s">
        <v>85</v>
      </c>
      <c r="AW276" s="84">
        <v>25902</v>
      </c>
      <c r="AX276" s="85">
        <v>29</v>
      </c>
      <c r="AY276" s="71"/>
      <c r="AZ276" s="71"/>
      <c r="BA276" s="71"/>
      <c r="BB276" s="71"/>
      <c r="BC276" s="71"/>
    </row>
    <row r="277" spans="1:55" s="75" customFormat="1" ht="20.100000000000001" customHeight="1">
      <c r="A277" s="79"/>
      <c r="D277" s="79"/>
      <c r="AU277" s="71">
        <v>233</v>
      </c>
      <c r="AV277" s="86" t="s">
        <v>238</v>
      </c>
      <c r="AW277" s="84">
        <v>5650</v>
      </c>
      <c r="AX277" s="85">
        <v>17</v>
      </c>
      <c r="AY277" s="71"/>
      <c r="AZ277" s="71"/>
      <c r="BA277" s="71"/>
      <c r="BB277" s="71"/>
      <c r="BC277" s="71"/>
    </row>
    <row r="278" spans="1:55" s="75" customFormat="1" ht="20.100000000000001" customHeight="1">
      <c r="A278" s="79"/>
      <c r="D278" s="79"/>
      <c r="AU278" s="71">
        <v>234</v>
      </c>
      <c r="AV278" s="83" t="s">
        <v>170</v>
      </c>
      <c r="AW278" s="84">
        <v>4174</v>
      </c>
      <c r="AX278" s="85">
        <v>15</v>
      </c>
      <c r="AY278" s="71"/>
      <c r="AZ278" s="71"/>
      <c r="BA278" s="71"/>
      <c r="BB278" s="71"/>
      <c r="BC278" s="71"/>
    </row>
    <row r="279" spans="1:55" s="75" customFormat="1" ht="20.100000000000001" customHeight="1">
      <c r="A279" s="79"/>
      <c r="D279" s="79"/>
      <c r="AU279" s="71">
        <v>235</v>
      </c>
      <c r="AV279" s="86" t="s">
        <v>213</v>
      </c>
      <c r="AW279" s="84">
        <v>55069</v>
      </c>
      <c r="AX279" s="85">
        <v>37</v>
      </c>
      <c r="AY279" s="71"/>
      <c r="AZ279" s="71"/>
      <c r="BA279" s="71"/>
      <c r="BB279" s="71"/>
      <c r="BC279" s="71"/>
    </row>
    <row r="280" spans="1:55" s="75" customFormat="1" ht="20.100000000000001" customHeight="1">
      <c r="A280" s="79"/>
      <c r="D280" s="79"/>
      <c r="AU280" s="71">
        <v>236</v>
      </c>
      <c r="AV280" s="83" t="s">
        <v>354</v>
      </c>
      <c r="AW280" s="84">
        <v>7813</v>
      </c>
      <c r="AX280" s="85">
        <v>19</v>
      </c>
      <c r="AY280" s="71"/>
      <c r="AZ280" s="71"/>
      <c r="BA280" s="71"/>
      <c r="BB280" s="71"/>
      <c r="BC280" s="71"/>
    </row>
    <row r="281" spans="1:55" s="75" customFormat="1" ht="20.100000000000001" customHeight="1">
      <c r="A281" s="79"/>
      <c r="D281" s="79"/>
      <c r="AU281" s="71">
        <v>237</v>
      </c>
      <c r="AV281" s="86" t="s">
        <v>86</v>
      </c>
      <c r="AW281" s="84">
        <v>10714</v>
      </c>
      <c r="AX281" s="85">
        <v>21</v>
      </c>
      <c r="AY281" s="71"/>
      <c r="AZ281" s="71"/>
      <c r="BA281" s="71"/>
      <c r="BB281" s="71"/>
      <c r="BC281" s="71"/>
    </row>
    <row r="282" spans="1:55" s="75" customFormat="1" ht="20.100000000000001" customHeight="1">
      <c r="A282" s="79"/>
      <c r="D282" s="79"/>
      <c r="AU282" s="71">
        <v>238</v>
      </c>
      <c r="AV282" s="83" t="s">
        <v>171</v>
      </c>
      <c r="AW282" s="84">
        <v>6505</v>
      </c>
      <c r="AX282" s="85">
        <v>17</v>
      </c>
      <c r="AY282" s="71"/>
      <c r="AZ282" s="71"/>
      <c r="BA282" s="71"/>
      <c r="BB282" s="71"/>
      <c r="BC282" s="71"/>
    </row>
    <row r="283" spans="1:55" s="75" customFormat="1" ht="20.100000000000001" customHeight="1">
      <c r="A283" s="79"/>
      <c r="D283" s="79"/>
      <c r="AU283" s="71">
        <v>239</v>
      </c>
      <c r="AV283" s="83" t="s">
        <v>305</v>
      </c>
      <c r="AW283" s="84">
        <v>5724</v>
      </c>
      <c r="AX283" s="85">
        <v>17</v>
      </c>
      <c r="AY283" s="71"/>
      <c r="AZ283" s="71"/>
      <c r="BA283" s="71"/>
      <c r="BB283" s="71"/>
      <c r="BC283" s="71"/>
    </row>
    <row r="284" spans="1:55" s="75" customFormat="1" ht="20.100000000000001" customHeight="1">
      <c r="A284" s="79"/>
      <c r="D284" s="79"/>
      <c r="AU284" s="71">
        <v>240</v>
      </c>
      <c r="AV284" s="83" t="s">
        <v>269</v>
      </c>
      <c r="AW284" s="84">
        <v>11321</v>
      </c>
      <c r="AX284" s="85">
        <v>21</v>
      </c>
      <c r="AY284" s="71"/>
      <c r="AZ284" s="71"/>
      <c r="BA284" s="71"/>
      <c r="BB284" s="71"/>
      <c r="BC284" s="71"/>
    </row>
    <row r="285" spans="1:55" s="75" customFormat="1" ht="20.100000000000001" customHeight="1">
      <c r="A285" s="79"/>
      <c r="D285" s="79"/>
      <c r="AU285" s="71">
        <v>241</v>
      </c>
      <c r="AV285" s="83" t="s">
        <v>196</v>
      </c>
      <c r="AW285" s="84">
        <v>17752</v>
      </c>
      <c r="AX285" s="85">
        <v>25</v>
      </c>
      <c r="AY285" s="71"/>
      <c r="AZ285" s="71"/>
      <c r="BA285" s="71"/>
      <c r="BB285" s="71"/>
      <c r="BC285" s="71"/>
    </row>
    <row r="286" spans="1:55" s="75" customFormat="1" ht="20.100000000000001" customHeight="1">
      <c r="A286" s="79"/>
      <c r="D286" s="79"/>
      <c r="AU286" s="71">
        <v>242</v>
      </c>
      <c r="AV286" s="89" t="s">
        <v>282</v>
      </c>
      <c r="AW286" s="88">
        <v>2635</v>
      </c>
      <c r="AX286" s="85">
        <v>11</v>
      </c>
      <c r="AY286" s="71"/>
      <c r="AZ286" s="71"/>
      <c r="BA286" s="71"/>
      <c r="BB286" s="71"/>
      <c r="BC286" s="71"/>
    </row>
    <row r="287" spans="1:55" s="75" customFormat="1" ht="20.100000000000001" customHeight="1">
      <c r="A287" s="79"/>
      <c r="D287" s="79"/>
      <c r="AU287" s="71">
        <v>243</v>
      </c>
      <c r="AV287" s="86" t="s">
        <v>344</v>
      </c>
      <c r="AW287" s="84">
        <v>7430</v>
      </c>
      <c r="AX287" s="85">
        <v>19</v>
      </c>
      <c r="AY287" s="71"/>
      <c r="AZ287" s="71"/>
      <c r="BA287" s="71"/>
      <c r="BB287" s="71"/>
      <c r="BC287" s="71"/>
    </row>
    <row r="288" spans="1:55" s="75" customFormat="1" ht="20.100000000000001" customHeight="1">
      <c r="A288" s="79"/>
      <c r="D288" s="79"/>
      <c r="AU288" s="71">
        <v>244</v>
      </c>
      <c r="AV288" s="83" t="s">
        <v>306</v>
      </c>
      <c r="AW288" s="84">
        <v>18377</v>
      </c>
      <c r="AX288" s="85">
        <v>25</v>
      </c>
      <c r="AY288" s="71"/>
      <c r="AZ288" s="71"/>
      <c r="BA288" s="71"/>
      <c r="BB288" s="71"/>
      <c r="BC288" s="71"/>
    </row>
    <row r="289" spans="1:55" s="75" customFormat="1" ht="20.100000000000001" customHeight="1">
      <c r="A289" s="79"/>
      <c r="D289" s="79"/>
      <c r="AU289" s="71">
        <v>245</v>
      </c>
      <c r="AV289" s="83" t="s">
        <v>87</v>
      </c>
      <c r="AW289" s="84">
        <v>7168</v>
      </c>
      <c r="AX289" s="85">
        <v>19</v>
      </c>
      <c r="AY289" s="71"/>
      <c r="AZ289" s="71"/>
      <c r="BA289" s="71"/>
      <c r="BB289" s="71"/>
      <c r="BC289" s="71"/>
    </row>
    <row r="290" spans="1:55" s="75" customFormat="1" ht="20.100000000000001" customHeight="1">
      <c r="A290" s="79"/>
      <c r="D290" s="79"/>
      <c r="AU290" s="71">
        <v>246</v>
      </c>
      <c r="AV290" s="83" t="s">
        <v>172</v>
      </c>
      <c r="AW290" s="84">
        <v>13570</v>
      </c>
      <c r="AX290" s="85">
        <v>23</v>
      </c>
      <c r="AY290" s="71"/>
      <c r="AZ290" s="71"/>
      <c r="BA290" s="71"/>
      <c r="BB290" s="71"/>
      <c r="BC290" s="71"/>
    </row>
    <row r="291" spans="1:55" s="75" customFormat="1" ht="20.100000000000001" customHeight="1">
      <c r="A291" s="79"/>
      <c r="D291" s="79"/>
      <c r="AU291" s="71">
        <v>247</v>
      </c>
      <c r="AV291" s="83" t="s">
        <v>226</v>
      </c>
      <c r="AW291" s="84">
        <v>15163</v>
      </c>
      <c r="AX291" s="85">
        <v>25</v>
      </c>
      <c r="AY291" s="71"/>
      <c r="AZ291" s="71"/>
      <c r="BA291" s="71"/>
      <c r="BB291" s="71"/>
      <c r="BC291" s="71"/>
    </row>
    <row r="292" spans="1:55" s="75" customFormat="1" ht="20.100000000000001" customHeight="1">
      <c r="A292" s="79"/>
      <c r="D292" s="79"/>
      <c r="AU292" s="71">
        <v>248</v>
      </c>
      <c r="AV292" s="83" t="s">
        <v>355</v>
      </c>
      <c r="AW292" s="84">
        <v>2964</v>
      </c>
      <c r="AX292" s="85">
        <v>11</v>
      </c>
      <c r="AY292" s="71"/>
      <c r="AZ292" s="71"/>
      <c r="BA292" s="71"/>
      <c r="BB292" s="71"/>
      <c r="BC292" s="71"/>
    </row>
    <row r="293" spans="1:55" s="75" customFormat="1" ht="20.100000000000001" customHeight="1">
      <c r="A293" s="79"/>
      <c r="D293" s="79"/>
      <c r="AU293" s="71">
        <v>249</v>
      </c>
      <c r="AV293" s="86" t="s">
        <v>88</v>
      </c>
      <c r="AW293" s="84">
        <v>30171</v>
      </c>
      <c r="AX293" s="85">
        <v>31</v>
      </c>
      <c r="AY293" s="71"/>
      <c r="AZ293" s="71"/>
      <c r="BA293" s="71"/>
      <c r="BB293" s="71"/>
      <c r="BC293" s="71"/>
    </row>
    <row r="294" spans="1:55" s="75" customFormat="1" ht="20.100000000000001" customHeight="1">
      <c r="A294" s="79"/>
      <c r="D294" s="79"/>
      <c r="AU294" s="71">
        <v>250</v>
      </c>
      <c r="AV294" s="86" t="s">
        <v>89</v>
      </c>
      <c r="AW294" s="84">
        <v>34310</v>
      </c>
      <c r="AX294" s="85">
        <v>31</v>
      </c>
      <c r="AY294" s="71"/>
      <c r="AZ294" s="71"/>
      <c r="BA294" s="71"/>
      <c r="BB294" s="71"/>
      <c r="BC294" s="71"/>
    </row>
    <row r="295" spans="1:55" s="75" customFormat="1" ht="20.100000000000001" customHeight="1">
      <c r="A295" s="79"/>
      <c r="D295" s="79"/>
      <c r="AU295" s="71">
        <v>251</v>
      </c>
      <c r="AV295" s="83" t="s">
        <v>214</v>
      </c>
      <c r="AW295" s="84">
        <v>9920</v>
      </c>
      <c r="AX295" s="85">
        <v>21</v>
      </c>
      <c r="AY295" s="71"/>
      <c r="AZ295" s="71"/>
      <c r="BA295" s="71"/>
      <c r="BB295" s="71"/>
      <c r="BC295" s="71"/>
    </row>
    <row r="296" spans="1:55" s="75" customFormat="1" ht="20.100000000000001" customHeight="1">
      <c r="A296" s="79"/>
      <c r="D296" s="79"/>
      <c r="AU296" s="71">
        <v>252</v>
      </c>
      <c r="AV296" s="86" t="s">
        <v>259</v>
      </c>
      <c r="AW296" s="84">
        <v>3062</v>
      </c>
      <c r="AX296" s="85">
        <v>13</v>
      </c>
      <c r="AY296" s="71"/>
      <c r="AZ296" s="71"/>
      <c r="BA296" s="71"/>
      <c r="BB296" s="71"/>
      <c r="BC296" s="71"/>
    </row>
    <row r="297" spans="1:55" s="75" customFormat="1" ht="20.100000000000001" customHeight="1">
      <c r="A297" s="79"/>
      <c r="D297" s="79"/>
      <c r="AU297" s="71">
        <v>253</v>
      </c>
      <c r="AV297" s="83" t="s">
        <v>283</v>
      </c>
      <c r="AW297" s="84">
        <v>9163</v>
      </c>
      <c r="AX297" s="85">
        <v>21</v>
      </c>
      <c r="AY297" s="71"/>
      <c r="AZ297" s="71"/>
      <c r="BA297" s="71"/>
      <c r="BB297" s="71"/>
      <c r="BC297" s="71"/>
    </row>
    <row r="298" spans="1:55" s="75" customFormat="1" ht="20.100000000000001" customHeight="1">
      <c r="A298" s="79"/>
      <c r="D298" s="79"/>
      <c r="AV298" s="76"/>
      <c r="AW298" s="76"/>
    </row>
    <row r="299" spans="1:55" s="75" customFormat="1" ht="20.100000000000001" customHeight="1">
      <c r="A299" s="79"/>
      <c r="D299" s="79"/>
      <c r="AV299" s="76"/>
      <c r="AW299" s="76"/>
    </row>
    <row r="300" spans="1:55" s="75" customFormat="1" ht="20.100000000000001" customHeight="1">
      <c r="A300" s="79"/>
      <c r="D300" s="79"/>
      <c r="AV300" s="76"/>
      <c r="AW300" s="76"/>
    </row>
    <row r="301" spans="1:55" s="70" customFormat="1" ht="20.100000000000001" customHeight="1">
      <c r="A301" s="71"/>
      <c r="D301" s="71"/>
      <c r="AL301" s="75"/>
      <c r="AM301" s="75"/>
      <c r="AV301" s="75"/>
      <c r="AW301" s="75"/>
      <c r="AX301" s="75"/>
    </row>
    <row r="302" spans="1:55" ht="20.100000000000001" customHeight="1">
      <c r="A302" s="63"/>
      <c r="D302" s="63"/>
      <c r="AV302" s="75"/>
      <c r="AW302" s="75"/>
      <c r="AX302" s="75"/>
    </row>
    <row r="303" spans="1:55" ht="20.100000000000001" customHeight="1">
      <c r="A303" s="63"/>
      <c r="B303" s="63"/>
      <c r="C303" s="63"/>
      <c r="D303" s="63"/>
      <c r="AV303" s="75"/>
      <c r="AW303" s="75"/>
      <c r="AX303" s="75"/>
    </row>
  </sheetData>
  <sheetProtection sheet="1" objects="1" scenarios="1" selectLockedCells="1"/>
  <sortState ref="AV39:AW300">
    <sortCondition ref="AV39:AV300"/>
  </sortState>
  <mergeCells count="235">
    <mergeCell ref="P10:AD10"/>
    <mergeCell ref="P12:X12"/>
    <mergeCell ref="L29:M29"/>
    <mergeCell ref="N29:O29"/>
    <mergeCell ref="L30:M30"/>
    <mergeCell ref="N30:O30"/>
    <mergeCell ref="L31:M31"/>
    <mergeCell ref="N31:O31"/>
    <mergeCell ref="L26:M26"/>
    <mergeCell ref="N26:O26"/>
    <mergeCell ref="L27:M27"/>
    <mergeCell ref="N27:O27"/>
    <mergeCell ref="L12:M12"/>
    <mergeCell ref="N12:O12"/>
    <mergeCell ref="P22:X22"/>
    <mergeCell ref="P23:X23"/>
    <mergeCell ref="P24:X24"/>
    <mergeCell ref="P25:X25"/>
    <mergeCell ref="P26:X26"/>
    <mergeCell ref="P27:X27"/>
    <mergeCell ref="P28:X28"/>
    <mergeCell ref="P29:X29"/>
    <mergeCell ref="P30:X30"/>
    <mergeCell ref="P13:X13"/>
    <mergeCell ref="L35:M35"/>
    <mergeCell ref="N35:O35"/>
    <mergeCell ref="L36:M36"/>
    <mergeCell ref="N36:O36"/>
    <mergeCell ref="L37:M37"/>
    <mergeCell ref="N37:O37"/>
    <mergeCell ref="L32:M32"/>
    <mergeCell ref="N32:O32"/>
    <mergeCell ref="L33:M33"/>
    <mergeCell ref="N33:O33"/>
    <mergeCell ref="L34:M34"/>
    <mergeCell ref="N34:O34"/>
    <mergeCell ref="A35:K35"/>
    <mergeCell ref="A36:K36"/>
    <mergeCell ref="L13:M13"/>
    <mergeCell ref="N13:O13"/>
    <mergeCell ref="L14:M14"/>
    <mergeCell ref="N14:O14"/>
    <mergeCell ref="L15:M15"/>
    <mergeCell ref="N15:O15"/>
    <mergeCell ref="L16:M16"/>
    <mergeCell ref="N16:O16"/>
    <mergeCell ref="A29:K29"/>
    <mergeCell ref="A30:K30"/>
    <mergeCell ref="A31:K31"/>
    <mergeCell ref="A32:K32"/>
    <mergeCell ref="A33:K33"/>
    <mergeCell ref="A34:K34"/>
    <mergeCell ref="A23:K23"/>
    <mergeCell ref="A24:K24"/>
    <mergeCell ref="L28:M28"/>
    <mergeCell ref="N28:O28"/>
    <mergeCell ref="L23:M23"/>
    <mergeCell ref="N23:O23"/>
    <mergeCell ref="L24:M24"/>
    <mergeCell ref="N24:O24"/>
    <mergeCell ref="A26:K26"/>
    <mergeCell ref="A27:K27"/>
    <mergeCell ref="A28:K28"/>
    <mergeCell ref="A17:K17"/>
    <mergeCell ref="A18:K18"/>
    <mergeCell ref="A19:K19"/>
    <mergeCell ref="A20:K20"/>
    <mergeCell ref="A21:K21"/>
    <mergeCell ref="A22:K22"/>
    <mergeCell ref="A13:K13"/>
    <mergeCell ref="A14:K14"/>
    <mergeCell ref="A15:K15"/>
    <mergeCell ref="A16:K16"/>
    <mergeCell ref="H5:O5"/>
    <mergeCell ref="A10:O10"/>
    <mergeCell ref="A25:K25"/>
    <mergeCell ref="L17:M17"/>
    <mergeCell ref="N17:O17"/>
    <mergeCell ref="L18:M18"/>
    <mergeCell ref="N18:O18"/>
    <mergeCell ref="L19:M19"/>
    <mergeCell ref="N19:O19"/>
    <mergeCell ref="L25:M25"/>
    <mergeCell ref="N25:O25"/>
    <mergeCell ref="L20:M20"/>
    <mergeCell ref="N20:O20"/>
    <mergeCell ref="L21:M21"/>
    <mergeCell ref="N21:O21"/>
    <mergeCell ref="L22:M22"/>
    <mergeCell ref="N22:O22"/>
    <mergeCell ref="H6:J6"/>
    <mergeCell ref="P14:X14"/>
    <mergeCell ref="P15:X15"/>
    <mergeCell ref="P16:X16"/>
    <mergeCell ref="P17:X17"/>
    <mergeCell ref="P18:X18"/>
    <mergeCell ref="P19:X19"/>
    <mergeCell ref="P20:X20"/>
    <mergeCell ref="P21:X21"/>
    <mergeCell ref="P31:X31"/>
    <mergeCell ref="P32:X32"/>
    <mergeCell ref="P33:X33"/>
    <mergeCell ref="P34:X34"/>
    <mergeCell ref="P35:X35"/>
    <mergeCell ref="P36:X36"/>
    <mergeCell ref="AE6:AS6"/>
    <mergeCell ref="AF12:AH12"/>
    <mergeCell ref="AI12:AK12"/>
    <mergeCell ref="AL12:AO12"/>
    <mergeCell ref="AP12:AS12"/>
    <mergeCell ref="AF14:AH14"/>
    <mergeCell ref="AI14:AK14"/>
    <mergeCell ref="AL14:AO14"/>
    <mergeCell ref="AP14:AS14"/>
    <mergeCell ref="AF15:AH15"/>
    <mergeCell ref="AI15:AK15"/>
    <mergeCell ref="AL15:AO15"/>
    <mergeCell ref="AP15:AS15"/>
    <mergeCell ref="AF16:AH16"/>
    <mergeCell ref="AI16:AK16"/>
    <mergeCell ref="AL16:AO16"/>
    <mergeCell ref="AP16:AS16"/>
    <mergeCell ref="AF17:AH17"/>
    <mergeCell ref="AI17:AK17"/>
    <mergeCell ref="AL17:AO17"/>
    <mergeCell ref="AP17:AS17"/>
    <mergeCell ref="AF18:AH18"/>
    <mergeCell ref="AI18:AK18"/>
    <mergeCell ref="AL18:AO18"/>
    <mergeCell ref="AP18:AS18"/>
    <mergeCell ref="AF19:AH19"/>
    <mergeCell ref="AI19:AK19"/>
    <mergeCell ref="AL19:AO19"/>
    <mergeCell ref="AP19:AS19"/>
    <mergeCell ref="AF20:AH20"/>
    <mergeCell ref="AI20:AK20"/>
    <mergeCell ref="AL20:AO20"/>
    <mergeCell ref="AP20:AS20"/>
    <mergeCell ref="AF21:AH21"/>
    <mergeCell ref="AI21:AK21"/>
    <mergeCell ref="AL21:AO21"/>
    <mergeCell ref="AP21:AS21"/>
    <mergeCell ref="AF22:AH22"/>
    <mergeCell ref="AI22:AK22"/>
    <mergeCell ref="AL22:AO22"/>
    <mergeCell ref="AP22:AS22"/>
    <mergeCell ref="AF23:AH23"/>
    <mergeCell ref="AI23:AK23"/>
    <mergeCell ref="AL23:AO23"/>
    <mergeCell ref="AP23:AS23"/>
    <mergeCell ref="AF24:AH24"/>
    <mergeCell ref="AI24:AK24"/>
    <mergeCell ref="AL24:AO24"/>
    <mergeCell ref="AP24:AS24"/>
    <mergeCell ref="AF25:AH25"/>
    <mergeCell ref="AI25:AK25"/>
    <mergeCell ref="AL25:AO25"/>
    <mergeCell ref="AP25:AS25"/>
    <mergeCell ref="AF29:AH29"/>
    <mergeCell ref="AI29:AK29"/>
    <mergeCell ref="AL29:AO29"/>
    <mergeCell ref="AP29:AS29"/>
    <mergeCell ref="AF30:AH30"/>
    <mergeCell ref="AI30:AK30"/>
    <mergeCell ref="AL30:AO30"/>
    <mergeCell ref="AP30:AS30"/>
    <mergeCell ref="AF26:AH26"/>
    <mergeCell ref="AI26:AK26"/>
    <mergeCell ref="AL26:AO26"/>
    <mergeCell ref="AP26:AS26"/>
    <mergeCell ref="AF27:AH27"/>
    <mergeCell ref="AI27:AK27"/>
    <mergeCell ref="AL27:AO27"/>
    <mergeCell ref="AP27:AS27"/>
    <mergeCell ref="AF28:AH28"/>
    <mergeCell ref="AI28:AK28"/>
    <mergeCell ref="AL28:AO28"/>
    <mergeCell ref="AP28:AS28"/>
    <mergeCell ref="BF30:BI30"/>
    <mergeCell ref="BB30:BE30"/>
    <mergeCell ref="AY30:BA30"/>
    <mergeCell ref="AV30:AX30"/>
    <mergeCell ref="BF29:BI29"/>
    <mergeCell ref="BB29:BE29"/>
    <mergeCell ref="AY29:BA29"/>
    <mergeCell ref="AV29:AX29"/>
    <mergeCell ref="AY28:BA28"/>
    <mergeCell ref="AV28:AX28"/>
    <mergeCell ref="BB28:BI28"/>
    <mergeCell ref="AY27:BA27"/>
    <mergeCell ref="AV27:AX27"/>
    <mergeCell ref="AY26:BA26"/>
    <mergeCell ref="AV26:AX26"/>
    <mergeCell ref="AY25:BA25"/>
    <mergeCell ref="AV25:AX25"/>
    <mergeCell ref="BB25:BI25"/>
    <mergeCell ref="BB26:BI26"/>
    <mergeCell ref="BB27:BI27"/>
    <mergeCell ref="AY21:BA21"/>
    <mergeCell ref="AV21:AX21"/>
    <mergeCell ref="AY20:BA20"/>
    <mergeCell ref="AV20:AX20"/>
    <mergeCell ref="AY19:BA19"/>
    <mergeCell ref="AV19:AX19"/>
    <mergeCell ref="BB21:BI21"/>
    <mergeCell ref="AY24:BA24"/>
    <mergeCell ref="AV24:AX24"/>
    <mergeCell ref="AY23:BA23"/>
    <mergeCell ref="AV23:AX23"/>
    <mergeCell ref="AY22:BA22"/>
    <mergeCell ref="AV22:AX22"/>
    <mergeCell ref="BB22:BI22"/>
    <mergeCell ref="BB23:BI23"/>
    <mergeCell ref="BB24:BI24"/>
    <mergeCell ref="AU6:BI6"/>
    <mergeCell ref="BB12:BI12"/>
    <mergeCell ref="BB14:BI14"/>
    <mergeCell ref="BB15:BI15"/>
    <mergeCell ref="BB16:BI16"/>
    <mergeCell ref="BB17:BI17"/>
    <mergeCell ref="BB18:BI18"/>
    <mergeCell ref="BB19:BI19"/>
    <mergeCell ref="BB20:BI20"/>
    <mergeCell ref="AY15:BA15"/>
    <mergeCell ref="AV15:AX15"/>
    <mergeCell ref="AY14:BA14"/>
    <mergeCell ref="AV14:AX14"/>
    <mergeCell ref="AY12:BA12"/>
    <mergeCell ref="AV12:AX12"/>
    <mergeCell ref="AY18:BA18"/>
    <mergeCell ref="AV18:AX18"/>
    <mergeCell ref="AY17:BA17"/>
    <mergeCell ref="AV17:AX17"/>
    <mergeCell ref="AY16:BA16"/>
    <mergeCell ref="AV16:AX16"/>
  </mergeCells>
  <dataValidations count="2">
    <dataValidation type="list" allowBlank="1" showInputMessage="1" showErrorMessage="1" sqref="N13:O36 H7">
      <formula1>"oui,non"</formula1>
    </dataValidation>
    <dataValidation type="list" allowBlank="1" showInputMessage="1" showErrorMessage="1" sqref="H5:O5">
      <formula1>$AV$45:$AV$300</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Feuil2"/>
  <dimension ref="A1:AI49"/>
  <sheetViews>
    <sheetView workbookViewId="0">
      <selection activeCell="AK62" sqref="AK62"/>
    </sheetView>
  </sheetViews>
  <sheetFormatPr baseColWidth="10" defaultRowHeight="15"/>
  <cols>
    <col min="1" max="1" width="22.85546875" style="30" customWidth="1"/>
    <col min="2" max="9" width="11.42578125" style="30"/>
    <col min="10" max="10" width="4.7109375" style="30" customWidth="1"/>
    <col min="11" max="11" width="11.42578125" style="30" customWidth="1"/>
    <col min="12" max="13" width="11.42578125" style="30"/>
    <col min="14" max="14" width="3.140625" style="30" customWidth="1"/>
    <col min="15" max="18" width="11.42578125" style="30"/>
    <col min="19" max="19" width="5.85546875" style="30" customWidth="1"/>
    <col min="20" max="23" width="11.42578125" style="30"/>
    <col min="24" max="24" width="5" style="30" customWidth="1"/>
    <col min="25" max="26" width="11.42578125" style="30"/>
    <col min="27" max="27" width="4.85546875" style="30" customWidth="1"/>
    <col min="28" max="31" width="11.42578125" style="30"/>
    <col min="32" max="32" width="10.5703125" style="30" customWidth="1"/>
    <col min="33" max="16384" width="11.42578125" style="30"/>
  </cols>
  <sheetData>
    <row r="1" spans="1:35">
      <c r="A1" s="51"/>
      <c r="B1" s="51"/>
      <c r="C1" s="51"/>
      <c r="D1" s="51"/>
      <c r="E1" s="61" t="s">
        <v>63</v>
      </c>
      <c r="F1" s="53"/>
      <c r="G1" s="53"/>
      <c r="H1" s="53"/>
      <c r="I1" s="53"/>
      <c r="J1" s="53"/>
      <c r="K1" s="53"/>
      <c r="L1" s="53" t="s">
        <v>24</v>
      </c>
      <c r="M1" s="53"/>
      <c r="N1" s="51"/>
      <c r="O1" s="62" t="s">
        <v>64</v>
      </c>
      <c r="P1" s="56"/>
      <c r="Q1" s="56"/>
      <c r="R1" s="56"/>
      <c r="S1" s="56"/>
      <c r="T1" s="56"/>
      <c r="U1" s="56"/>
      <c r="V1" s="56"/>
      <c r="W1" s="56"/>
      <c r="X1" s="56"/>
      <c r="Y1" s="56"/>
      <c r="Z1" s="56"/>
      <c r="AA1" s="56"/>
      <c r="AB1" s="56"/>
      <c r="AC1" s="56" t="s">
        <v>24</v>
      </c>
      <c r="AD1" s="56"/>
      <c r="AE1" s="56"/>
      <c r="AF1" s="56"/>
      <c r="AG1" s="51"/>
      <c r="AH1" s="51"/>
      <c r="AI1" s="67"/>
    </row>
    <row r="2" spans="1:35">
      <c r="A2" s="51"/>
      <c r="B2" s="51"/>
      <c r="C2" s="51"/>
      <c r="D2" s="51"/>
      <c r="E2" s="53"/>
      <c r="F2" s="53"/>
      <c r="G2" s="53"/>
      <c r="H2" s="53"/>
      <c r="I2" s="53"/>
      <c r="J2" s="53"/>
      <c r="K2" s="53"/>
      <c r="L2" s="53">
        <f>valeurs!$Q$7-$F$29</f>
        <v>0</v>
      </c>
      <c r="M2" s="53"/>
      <c r="N2" s="51"/>
      <c r="O2" s="56"/>
      <c r="P2" s="56"/>
      <c r="Q2" s="56"/>
      <c r="R2" s="56"/>
      <c r="S2" s="56"/>
      <c r="T2" s="56"/>
      <c r="U2" s="56"/>
      <c r="V2" s="56"/>
      <c r="W2" s="56"/>
      <c r="X2" s="56"/>
      <c r="Y2" s="56"/>
      <c r="Z2" s="56"/>
      <c r="AA2" s="56"/>
      <c r="AB2" s="56"/>
      <c r="AC2" s="56">
        <f>valeurs!$Q$7-$R$29</f>
        <v>0</v>
      </c>
      <c r="AD2" s="56"/>
      <c r="AE2" s="56"/>
      <c r="AF2" s="56"/>
      <c r="AG2" s="51"/>
      <c r="AH2" s="51"/>
      <c r="AI2" s="67"/>
    </row>
    <row r="3" spans="1:35">
      <c r="A3" s="51" t="s">
        <v>11</v>
      </c>
      <c r="B3" s="51" t="s">
        <v>12</v>
      </c>
      <c r="C3" s="51" t="s">
        <v>13</v>
      </c>
      <c r="D3" s="51" t="s">
        <v>14</v>
      </c>
      <c r="E3" s="53" t="s">
        <v>15</v>
      </c>
      <c r="F3" s="53" t="s">
        <v>16</v>
      </c>
      <c r="G3" s="53" t="s">
        <v>17</v>
      </c>
      <c r="H3" s="53" t="s">
        <v>20</v>
      </c>
      <c r="I3" s="53" t="s">
        <v>21</v>
      </c>
      <c r="J3" s="53" t="s">
        <v>22</v>
      </c>
      <c r="K3" s="53" t="s">
        <v>19</v>
      </c>
      <c r="L3" s="53" t="s">
        <v>23</v>
      </c>
      <c r="M3" s="53" t="s">
        <v>26</v>
      </c>
      <c r="N3" s="51"/>
      <c r="O3" s="56" t="s">
        <v>29</v>
      </c>
      <c r="P3" s="56" t="s">
        <v>30</v>
      </c>
      <c r="Q3" s="56" t="s">
        <v>28</v>
      </c>
      <c r="R3" s="56" t="s">
        <v>31</v>
      </c>
      <c r="S3" s="56" t="s">
        <v>34</v>
      </c>
      <c r="T3" s="56" t="s">
        <v>35</v>
      </c>
      <c r="U3" s="56" t="s">
        <v>32</v>
      </c>
      <c r="V3" s="56" t="s">
        <v>33</v>
      </c>
      <c r="W3" s="56" t="s">
        <v>36</v>
      </c>
      <c r="X3" s="56" t="s">
        <v>22</v>
      </c>
      <c r="Y3" s="56" t="s">
        <v>38</v>
      </c>
      <c r="Z3" s="56" t="s">
        <v>37</v>
      </c>
      <c r="AA3" s="56" t="s">
        <v>22</v>
      </c>
      <c r="AB3" s="56" t="s">
        <v>39</v>
      </c>
      <c r="AC3" s="56" t="s">
        <v>42</v>
      </c>
      <c r="AD3" s="56" t="s">
        <v>43</v>
      </c>
      <c r="AE3" s="56" t="s">
        <v>45</v>
      </c>
      <c r="AF3" s="56" t="s">
        <v>44</v>
      </c>
      <c r="AG3" s="51" t="s">
        <v>61</v>
      </c>
      <c r="AH3" s="51" t="s">
        <v>62</v>
      </c>
      <c r="AI3" s="67"/>
    </row>
    <row r="4" spans="1:35">
      <c r="A4" s="51">
        <f>valeurs!A13</f>
        <v>0</v>
      </c>
      <c r="B4" s="51" t="str">
        <f>IF(valeurs!L13&lt;&gt;"",valeurs!L13,"")</f>
        <v/>
      </c>
      <c r="C4" s="51" t="str">
        <f>IF(valeurs!N13&lt;&gt;"",valeurs!N13,"")</f>
        <v/>
      </c>
      <c r="D4" s="51" t="str">
        <f>IF(C4="oui",$B4,"")</f>
        <v/>
      </c>
      <c r="E4" s="54" t="str">
        <f>IF($B4&lt;&gt;"",($B4*valeurs!$Q$7)/valeurs!$H$8,"")</f>
        <v/>
      </c>
      <c r="F4" s="53" t="str">
        <f>IF($E4&lt;&gt;"",INT($E4),"")</f>
        <v/>
      </c>
      <c r="G4" s="54" t="str">
        <f>IF(F4&lt;&gt;"",E4-F4,"")</f>
        <v/>
      </c>
      <c r="H4" s="53" t="str">
        <f>IF(G4=MAX($G$4:$G$27),1,"")</f>
        <v/>
      </c>
      <c r="I4" s="54" t="str">
        <f>IF($G4&lt;&gt;"",LARGE($G$4:$G$27,J4),"")</f>
        <v/>
      </c>
      <c r="J4" s="53">
        <v>1</v>
      </c>
      <c r="K4" s="53" t="str">
        <f>IF(G4&lt;&gt;"",VLOOKUP(G4,$I$4:$J$27,2,FALSE),"")</f>
        <v/>
      </c>
      <c r="L4" s="53" t="str">
        <f>IF(K4&lt;=$L$2,1,"")</f>
        <v/>
      </c>
      <c r="M4" s="53" t="str">
        <f>IF($L4&lt;&gt;"",$F4+$L4,IF($F4&lt;&gt;"",$F4,""))</f>
        <v/>
      </c>
      <c r="N4" s="51"/>
      <c r="O4" s="57" t="str">
        <f>IF(AND($B4&lt;&gt;"",$C4="oui"),($B4*valeurs!$Z$8)/$D$29,"")</f>
        <v/>
      </c>
      <c r="P4" s="57" t="str">
        <f>IF(AND($B4&lt;&gt;"",$C4&lt;&gt;"oui"),($B4*valeurs!$AC$8)/($B$29-$D$29),"")</f>
        <v/>
      </c>
      <c r="Q4" s="57" t="str">
        <f>IF($O4&lt;&gt;"",$O4,IF($P4&lt;&gt;"",$P4,""))</f>
        <v/>
      </c>
      <c r="R4" s="56" t="str">
        <f>IF($Q4&lt;&gt;"",INT($Q4),"")</f>
        <v/>
      </c>
      <c r="S4" s="56" t="str">
        <f>IF(O4&lt;&gt;"","M",IF($P4&lt;&gt;"","O",""))</f>
        <v/>
      </c>
      <c r="T4" s="57" t="str">
        <f>IF($Q4&lt;&gt;"",$Q4-$R4,"")</f>
        <v/>
      </c>
      <c r="U4" s="57" t="str">
        <f>IF($O4&lt;&gt;"",$Q4-$R4,"")</f>
        <v/>
      </c>
      <c r="V4" s="57" t="str">
        <f>IF($P4&lt;&gt;"",$Q4-$R4,"")</f>
        <v/>
      </c>
      <c r="W4" s="57" t="e">
        <f>LARGE($U$4:$U$27,X4)</f>
        <v>#NUM!</v>
      </c>
      <c r="X4" s="56">
        <v>1</v>
      </c>
      <c r="Y4" s="56" t="str">
        <f>IF($U4&lt;&gt;"",VLOOKUP($U4,$W$4:$X$27,2,FALSE),"")</f>
        <v/>
      </c>
      <c r="Z4" s="57" t="e">
        <f>LARGE($V$4:$V$27,$AA4)</f>
        <v>#NUM!</v>
      </c>
      <c r="AA4" s="56">
        <v>1</v>
      </c>
      <c r="AB4" s="56" t="str">
        <f>IF($V4&lt;&gt;"",VLOOKUP($V4,$Z$4:$AA$27,2,FALSE),"")</f>
        <v/>
      </c>
      <c r="AC4" s="56" t="str">
        <f>IF($O$29&lt;=valeurs!$Z$8,IF($Y4=1,1,""),"")</f>
        <v/>
      </c>
      <c r="AD4" s="56" t="str">
        <f>IF($AC$29&gt;0,IF($AB4=1,1,""),"")</f>
        <v/>
      </c>
      <c r="AE4" s="56" t="str">
        <f>IF(AC4&lt;&gt;"",AC4,IF(AD4&lt;&gt;"",AD4,""))</f>
        <v/>
      </c>
      <c r="AF4" s="56" t="str">
        <f>IF($AE4&lt;&gt;"",$AE4+$R4,IF($R4&lt;&gt;"",$R4,""))</f>
        <v/>
      </c>
      <c r="AG4" s="51">
        <f>IF($S4="M",$M4,0)</f>
        <v>0</v>
      </c>
      <c r="AH4" s="51">
        <f>IF($S4="O",$M4,0)</f>
        <v>0</v>
      </c>
      <c r="AI4" s="67"/>
    </row>
    <row r="5" spans="1:35">
      <c r="A5" s="51">
        <f>valeurs!A14</f>
        <v>0</v>
      </c>
      <c r="B5" s="51" t="str">
        <f>IF(valeurs!L14&lt;&gt;"",valeurs!L14,"")</f>
        <v/>
      </c>
      <c r="C5" s="51" t="str">
        <f>IF(valeurs!N14&lt;&gt;"",valeurs!N14,"")</f>
        <v/>
      </c>
      <c r="D5" s="51" t="str">
        <f t="shared" ref="D5:D27" si="0">IF(C5="oui",$B5,"")</f>
        <v/>
      </c>
      <c r="E5" s="54" t="str">
        <f>IF($B5&lt;&gt;"",($B5*valeurs!$Q$7)/valeurs!$H$8,"")</f>
        <v/>
      </c>
      <c r="F5" s="53" t="str">
        <f t="shared" ref="F5:F27" si="1">IF($E5&lt;&gt;"",INT($E5),"")</f>
        <v/>
      </c>
      <c r="G5" s="54" t="str">
        <f t="shared" ref="G5:G27" si="2">IF(F5&lt;&gt;"",E5-F5,"")</f>
        <v/>
      </c>
      <c r="H5" s="53" t="str">
        <f t="shared" ref="H5:H27" si="3">IF(G5=MAX($G$4:$G$27),1,"")</f>
        <v/>
      </c>
      <c r="I5" s="54" t="str">
        <f t="shared" ref="I5:I27" si="4">IF($G5&lt;&gt;"",LARGE($G$4:$G$27,J5),"")</f>
        <v/>
      </c>
      <c r="J5" s="53">
        <v>2</v>
      </c>
      <c r="K5" s="53" t="str">
        <f t="shared" ref="K5:K27" si="5">IF(G5&lt;&gt;"",VLOOKUP(G5,$I$4:$J$27,2,FALSE),"")</f>
        <v/>
      </c>
      <c r="L5" s="53" t="str">
        <f t="shared" ref="L5:L27" si="6">IF(K5&lt;=$L$2,1,"")</f>
        <v/>
      </c>
      <c r="M5" s="53" t="str">
        <f t="shared" ref="M5:M27" si="7">IF($L5&lt;&gt;"",$F5+$L5,IF($F5&lt;&gt;"",$F5,""))</f>
        <v/>
      </c>
      <c r="N5" s="51"/>
      <c r="O5" s="57" t="str">
        <f>IF(AND($B5&lt;&gt;"",$C5="oui"),($B5*valeurs!$Z$8)/$D$29,"")</f>
        <v/>
      </c>
      <c r="P5" s="57" t="str">
        <f>IF(AND($B5&lt;&gt;"",$C5&lt;&gt;"oui"),($B5*valeurs!$AC$8)/($B$29-$D$29),"")</f>
        <v/>
      </c>
      <c r="Q5" s="57" t="str">
        <f t="shared" ref="Q5:Q27" si="8">IF($O5&lt;&gt;"",$O5,IF($P5&lt;&gt;"",$P5,""))</f>
        <v/>
      </c>
      <c r="R5" s="56" t="str">
        <f t="shared" ref="R5:R27" si="9">IF($Q5&lt;&gt;"",INT($Q5),"")</f>
        <v/>
      </c>
      <c r="S5" s="56" t="str">
        <f t="shared" ref="S5:S27" si="10">IF(O5&lt;&gt;"","M",IF($P5&lt;&gt;"","O",""))</f>
        <v/>
      </c>
      <c r="T5" s="57" t="str">
        <f t="shared" ref="T5:T27" si="11">IF($Q5&lt;&gt;"",$Q5-$R5,"")</f>
        <v/>
      </c>
      <c r="U5" s="57" t="str">
        <f t="shared" ref="U5:U27" si="12">IF($O5&lt;&gt;"",$Q5-$R5,"")</f>
        <v/>
      </c>
      <c r="V5" s="57" t="str">
        <f t="shared" ref="V5:V27" si="13">IF($P5&lt;&gt;"",$Q5-$R5,"")</f>
        <v/>
      </c>
      <c r="W5" s="57" t="e">
        <f t="shared" ref="W5:W27" si="14">LARGE($U$4:$U$27,X5)</f>
        <v>#NUM!</v>
      </c>
      <c r="X5" s="56">
        <v>2</v>
      </c>
      <c r="Y5" s="56" t="str">
        <f t="shared" ref="Y5:Y27" si="15">IF($U5&lt;&gt;"",VLOOKUP($U5,$W$4:$X$27,2,FALSE),"")</f>
        <v/>
      </c>
      <c r="Z5" s="57" t="e">
        <f t="shared" ref="Z5:Z27" si="16">LARGE($V$4:$V$27,$AA5)</f>
        <v>#NUM!</v>
      </c>
      <c r="AA5" s="56">
        <v>2</v>
      </c>
      <c r="AB5" s="56" t="str">
        <f>IF($V5&lt;&gt;"",VLOOKUP($V5,$Z$4:$AA$27,2,FALSE),"")</f>
        <v/>
      </c>
      <c r="AC5" s="56" t="str">
        <f>IF($O$29&lt;=valeurs!$Z$8,IF($Y5=1,1,""),"")</f>
        <v/>
      </c>
      <c r="AD5" s="56" t="str">
        <f t="shared" ref="AD5:AD27" si="17">IF($AC$29&gt;0,IF($AB5=1,1,""),"")</f>
        <v/>
      </c>
      <c r="AE5" s="56" t="str">
        <f t="shared" ref="AE5:AE27" si="18">IF(AC5&lt;&gt;"",AC5,IF(AD5&lt;&gt;"",AD5,""))</f>
        <v/>
      </c>
      <c r="AF5" s="56" t="str">
        <f t="shared" ref="AF5:AF27" si="19">IF($AE5&lt;&gt;"",$AE5+$R5,IF($R5&lt;&gt;"",$R5,""))</f>
        <v/>
      </c>
      <c r="AG5" s="51">
        <f t="shared" ref="AG5:AG27" si="20">IF($S5="M",$M5,0)</f>
        <v>0</v>
      </c>
      <c r="AH5" s="51">
        <f t="shared" ref="AH5:AH27" si="21">IF($S5="O",$M5,0)</f>
        <v>0</v>
      </c>
      <c r="AI5" s="67"/>
    </row>
    <row r="6" spans="1:35">
      <c r="A6" s="51">
        <f>valeurs!A15</f>
        <v>0</v>
      </c>
      <c r="B6" s="51" t="str">
        <f>IF(valeurs!L15&lt;&gt;"",valeurs!L15,"")</f>
        <v/>
      </c>
      <c r="C6" s="51" t="str">
        <f>IF(valeurs!N15&lt;&gt;"",valeurs!N15,"")</f>
        <v/>
      </c>
      <c r="D6" s="51" t="str">
        <f t="shared" si="0"/>
        <v/>
      </c>
      <c r="E6" s="54" t="str">
        <f>IF($B6&lt;&gt;"",($B6*valeurs!$Q$7)/valeurs!$H$8,"")</f>
        <v/>
      </c>
      <c r="F6" s="53" t="str">
        <f t="shared" si="1"/>
        <v/>
      </c>
      <c r="G6" s="54" t="str">
        <f t="shared" si="2"/>
        <v/>
      </c>
      <c r="H6" s="53" t="str">
        <f t="shared" si="3"/>
        <v/>
      </c>
      <c r="I6" s="54" t="str">
        <f t="shared" si="4"/>
        <v/>
      </c>
      <c r="J6" s="53">
        <v>3</v>
      </c>
      <c r="K6" s="53" t="str">
        <f t="shared" si="5"/>
        <v/>
      </c>
      <c r="L6" s="53" t="str">
        <f t="shared" si="6"/>
        <v/>
      </c>
      <c r="M6" s="53" t="str">
        <f t="shared" si="7"/>
        <v/>
      </c>
      <c r="N6" s="51"/>
      <c r="O6" s="57" t="str">
        <f>IF(AND($B6&lt;&gt;"",$C6="oui"),($B6*valeurs!$Z$8)/$D$29,"")</f>
        <v/>
      </c>
      <c r="P6" s="57" t="str">
        <f>IF(AND($B6&lt;&gt;"",$C6&lt;&gt;"oui"),($B6*valeurs!$AC$8)/($B$29-$D$29),"")</f>
        <v/>
      </c>
      <c r="Q6" s="57" t="str">
        <f t="shared" si="8"/>
        <v/>
      </c>
      <c r="R6" s="56" t="str">
        <f t="shared" si="9"/>
        <v/>
      </c>
      <c r="S6" s="56" t="str">
        <f t="shared" si="10"/>
        <v/>
      </c>
      <c r="T6" s="57" t="str">
        <f t="shared" si="11"/>
        <v/>
      </c>
      <c r="U6" s="57" t="str">
        <f t="shared" si="12"/>
        <v/>
      </c>
      <c r="V6" s="57" t="str">
        <f t="shared" si="13"/>
        <v/>
      </c>
      <c r="W6" s="57" t="e">
        <f t="shared" si="14"/>
        <v>#NUM!</v>
      </c>
      <c r="X6" s="56">
        <v>3</v>
      </c>
      <c r="Y6" s="56" t="str">
        <f t="shared" si="15"/>
        <v/>
      </c>
      <c r="Z6" s="57" t="e">
        <f t="shared" si="16"/>
        <v>#NUM!</v>
      </c>
      <c r="AA6" s="56">
        <v>3</v>
      </c>
      <c r="AB6" s="56" t="str">
        <f t="shared" ref="AB6:AB27" si="22">IF($V6&lt;&gt;"",VLOOKUP($V6,$Z$4:$AA$27,2,FALSE),"")</f>
        <v/>
      </c>
      <c r="AC6" s="56" t="str">
        <f>IF($O$29&lt;=valeurs!$Z$8,IF($Y6=1,1,""),"")</f>
        <v/>
      </c>
      <c r="AD6" s="56" t="str">
        <f t="shared" si="17"/>
        <v/>
      </c>
      <c r="AE6" s="56" t="str">
        <f t="shared" si="18"/>
        <v/>
      </c>
      <c r="AF6" s="56" t="str">
        <f t="shared" si="19"/>
        <v/>
      </c>
      <c r="AG6" s="51">
        <f t="shared" si="20"/>
        <v>0</v>
      </c>
      <c r="AH6" s="51">
        <f t="shared" si="21"/>
        <v>0</v>
      </c>
      <c r="AI6" s="67"/>
    </row>
    <row r="7" spans="1:35">
      <c r="A7" s="51">
        <f>valeurs!A16</f>
        <v>0</v>
      </c>
      <c r="B7" s="51" t="str">
        <f>IF(valeurs!L16&lt;&gt;"",valeurs!L16,"")</f>
        <v/>
      </c>
      <c r="C7" s="51" t="str">
        <f>IF(valeurs!N16&lt;&gt;"",valeurs!N16,"")</f>
        <v/>
      </c>
      <c r="D7" s="51" t="str">
        <f t="shared" si="0"/>
        <v/>
      </c>
      <c r="E7" s="54" t="str">
        <f>IF($B7&lt;&gt;"",($B7*valeurs!$Q$7)/valeurs!$H$8,"")</f>
        <v/>
      </c>
      <c r="F7" s="53" t="str">
        <f t="shared" si="1"/>
        <v/>
      </c>
      <c r="G7" s="54" t="str">
        <f t="shared" si="2"/>
        <v/>
      </c>
      <c r="H7" s="53" t="str">
        <f t="shared" ref="H7" si="23">IF(G7=MAX($G$4:$G$27),1,"")</f>
        <v/>
      </c>
      <c r="I7" s="54" t="str">
        <f t="shared" si="4"/>
        <v/>
      </c>
      <c r="J7" s="53">
        <v>4</v>
      </c>
      <c r="K7" s="53" t="str">
        <f t="shared" si="5"/>
        <v/>
      </c>
      <c r="L7" s="53" t="str">
        <f t="shared" si="6"/>
        <v/>
      </c>
      <c r="M7" s="53" t="str">
        <f t="shared" si="7"/>
        <v/>
      </c>
      <c r="N7" s="51"/>
      <c r="O7" s="57" t="str">
        <f>IF(AND($B7&lt;&gt;"",$C7="oui"),($B7*valeurs!$Z$8)/$D$29,"")</f>
        <v/>
      </c>
      <c r="P7" s="57" t="str">
        <f>IF(AND($B7&lt;&gt;"",$C7&lt;&gt;"oui"),($B7*valeurs!$AC$8)/($B$29-$D$29),"")</f>
        <v/>
      </c>
      <c r="Q7" s="57" t="str">
        <f t="shared" si="8"/>
        <v/>
      </c>
      <c r="R7" s="56" t="str">
        <f t="shared" si="9"/>
        <v/>
      </c>
      <c r="S7" s="56" t="str">
        <f t="shared" si="10"/>
        <v/>
      </c>
      <c r="T7" s="57" t="str">
        <f t="shared" si="11"/>
        <v/>
      </c>
      <c r="U7" s="57" t="str">
        <f t="shared" si="12"/>
        <v/>
      </c>
      <c r="V7" s="57" t="str">
        <f t="shared" si="13"/>
        <v/>
      </c>
      <c r="W7" s="57" t="e">
        <f t="shared" si="14"/>
        <v>#NUM!</v>
      </c>
      <c r="X7" s="56">
        <v>4</v>
      </c>
      <c r="Y7" s="56" t="str">
        <f t="shared" si="15"/>
        <v/>
      </c>
      <c r="Z7" s="57" t="e">
        <f t="shared" si="16"/>
        <v>#NUM!</v>
      </c>
      <c r="AA7" s="56">
        <v>4</v>
      </c>
      <c r="AB7" s="56" t="str">
        <f t="shared" si="22"/>
        <v/>
      </c>
      <c r="AC7" s="56" t="str">
        <f>IF($O$29&lt;=valeurs!$Z$8,IF($Y7=1,1,""),"")</f>
        <v/>
      </c>
      <c r="AD7" s="56" t="str">
        <f t="shared" si="17"/>
        <v/>
      </c>
      <c r="AE7" s="56" t="str">
        <f t="shared" si="18"/>
        <v/>
      </c>
      <c r="AF7" s="56" t="str">
        <f t="shared" si="19"/>
        <v/>
      </c>
      <c r="AG7" s="51">
        <f t="shared" si="20"/>
        <v>0</v>
      </c>
      <c r="AH7" s="51">
        <f t="shared" si="21"/>
        <v>0</v>
      </c>
      <c r="AI7" s="67"/>
    </row>
    <row r="8" spans="1:35">
      <c r="A8" s="51">
        <f>valeurs!A17</f>
        <v>0</v>
      </c>
      <c r="B8" s="51" t="str">
        <f>IF(valeurs!L17&lt;&gt;"",valeurs!L17,"")</f>
        <v/>
      </c>
      <c r="C8" s="51" t="str">
        <f>IF(valeurs!N17&lt;&gt;"",valeurs!N17,"")</f>
        <v/>
      </c>
      <c r="D8" s="51" t="str">
        <f t="shared" si="0"/>
        <v/>
      </c>
      <c r="E8" s="54" t="str">
        <f>IF($B8&lt;&gt;"",($B8*valeurs!$Q$7)/valeurs!$H$8,"")</f>
        <v/>
      </c>
      <c r="F8" s="53" t="str">
        <f t="shared" si="1"/>
        <v/>
      </c>
      <c r="G8" s="54" t="str">
        <f t="shared" si="2"/>
        <v/>
      </c>
      <c r="H8" s="53" t="str">
        <f t="shared" ref="H8" si="24">IF(G8=MAX($G$4:$G$27),1,"")</f>
        <v/>
      </c>
      <c r="I8" s="54" t="str">
        <f t="shared" si="4"/>
        <v/>
      </c>
      <c r="J8" s="53">
        <v>5</v>
      </c>
      <c r="K8" s="53" t="str">
        <f t="shared" si="5"/>
        <v/>
      </c>
      <c r="L8" s="53" t="str">
        <f t="shared" si="6"/>
        <v/>
      </c>
      <c r="M8" s="53" t="str">
        <f t="shared" si="7"/>
        <v/>
      </c>
      <c r="N8" s="51"/>
      <c r="O8" s="57" t="str">
        <f>IF(AND($B8&lt;&gt;"",$C8="oui"),($B8*valeurs!$Z$8)/$D$29,"")</f>
        <v/>
      </c>
      <c r="P8" s="57" t="str">
        <f>IF(AND($B8&lt;&gt;"",$C8&lt;&gt;"oui"),($B8*valeurs!$AC$8)/($B$29-$D$29),"")</f>
        <v/>
      </c>
      <c r="Q8" s="57" t="str">
        <f t="shared" si="8"/>
        <v/>
      </c>
      <c r="R8" s="56" t="str">
        <f t="shared" si="9"/>
        <v/>
      </c>
      <c r="S8" s="56" t="str">
        <f t="shared" si="10"/>
        <v/>
      </c>
      <c r="T8" s="57" t="str">
        <f t="shared" si="11"/>
        <v/>
      </c>
      <c r="U8" s="57" t="str">
        <f t="shared" si="12"/>
        <v/>
      </c>
      <c r="V8" s="57" t="str">
        <f t="shared" si="13"/>
        <v/>
      </c>
      <c r="W8" s="57" t="e">
        <f t="shared" si="14"/>
        <v>#NUM!</v>
      </c>
      <c r="X8" s="56">
        <v>5</v>
      </c>
      <c r="Y8" s="56" t="str">
        <f t="shared" si="15"/>
        <v/>
      </c>
      <c r="Z8" s="57" t="e">
        <f t="shared" si="16"/>
        <v>#NUM!</v>
      </c>
      <c r="AA8" s="56">
        <v>5</v>
      </c>
      <c r="AB8" s="56" t="str">
        <f t="shared" si="22"/>
        <v/>
      </c>
      <c r="AC8" s="56" t="str">
        <f>IF($O$29&lt;=valeurs!$Z$8,IF($Y8=1,1,""),"")</f>
        <v/>
      </c>
      <c r="AD8" s="56" t="str">
        <f t="shared" si="17"/>
        <v/>
      </c>
      <c r="AE8" s="56" t="str">
        <f t="shared" si="18"/>
        <v/>
      </c>
      <c r="AF8" s="56" t="str">
        <f t="shared" si="19"/>
        <v/>
      </c>
      <c r="AG8" s="51">
        <f t="shared" si="20"/>
        <v>0</v>
      </c>
      <c r="AH8" s="51">
        <f t="shared" si="21"/>
        <v>0</v>
      </c>
      <c r="AI8" s="67"/>
    </row>
    <row r="9" spans="1:35">
      <c r="A9" s="51">
        <f>valeurs!A18</f>
        <v>0</v>
      </c>
      <c r="B9" s="51" t="str">
        <f>IF(valeurs!L18&lt;&gt;"",valeurs!L18,"")</f>
        <v/>
      </c>
      <c r="C9" s="51" t="str">
        <f>IF(valeurs!N18&lt;&gt;"",valeurs!N18,"")</f>
        <v/>
      </c>
      <c r="D9" s="51" t="str">
        <f t="shared" si="0"/>
        <v/>
      </c>
      <c r="E9" s="54" t="str">
        <f>IF($B9&lt;&gt;"",($B9*valeurs!$Q$7)/valeurs!$H$8,"")</f>
        <v/>
      </c>
      <c r="F9" s="53" t="str">
        <f t="shared" si="1"/>
        <v/>
      </c>
      <c r="G9" s="54" t="str">
        <f t="shared" si="2"/>
        <v/>
      </c>
      <c r="H9" s="53" t="str">
        <f t="shared" ref="H9" si="25">IF(G9=MAX($G$4:$G$27),1,"")</f>
        <v/>
      </c>
      <c r="I9" s="54" t="str">
        <f t="shared" si="4"/>
        <v/>
      </c>
      <c r="J9" s="53">
        <v>6</v>
      </c>
      <c r="K9" s="53" t="str">
        <f t="shared" si="5"/>
        <v/>
      </c>
      <c r="L9" s="53" t="str">
        <f t="shared" si="6"/>
        <v/>
      </c>
      <c r="M9" s="53" t="str">
        <f t="shared" si="7"/>
        <v/>
      </c>
      <c r="N9" s="51"/>
      <c r="O9" s="57" t="str">
        <f>IF(AND($B9&lt;&gt;"",$C9="oui"),($B9*valeurs!$Z$8)/$D$29,"")</f>
        <v/>
      </c>
      <c r="P9" s="57" t="str">
        <f>IF(AND($B9&lt;&gt;"",$C9&lt;&gt;"oui"),($B9*valeurs!$AC$8)/($B$29-$D$29),"")</f>
        <v/>
      </c>
      <c r="Q9" s="57" t="str">
        <f t="shared" si="8"/>
        <v/>
      </c>
      <c r="R9" s="56" t="str">
        <f t="shared" si="9"/>
        <v/>
      </c>
      <c r="S9" s="56" t="str">
        <f t="shared" si="10"/>
        <v/>
      </c>
      <c r="T9" s="57" t="str">
        <f t="shared" si="11"/>
        <v/>
      </c>
      <c r="U9" s="57" t="str">
        <f t="shared" si="12"/>
        <v/>
      </c>
      <c r="V9" s="57" t="str">
        <f t="shared" si="13"/>
        <v/>
      </c>
      <c r="W9" s="57" t="e">
        <f t="shared" si="14"/>
        <v>#NUM!</v>
      </c>
      <c r="X9" s="56">
        <v>6</v>
      </c>
      <c r="Y9" s="56" t="str">
        <f t="shared" si="15"/>
        <v/>
      </c>
      <c r="Z9" s="57" t="e">
        <f t="shared" si="16"/>
        <v>#NUM!</v>
      </c>
      <c r="AA9" s="56">
        <v>6</v>
      </c>
      <c r="AB9" s="56" t="str">
        <f t="shared" si="22"/>
        <v/>
      </c>
      <c r="AC9" s="56" t="str">
        <f>IF($O$29&lt;=valeurs!$Z$8,IF($Y9=1,1,""),"")</f>
        <v/>
      </c>
      <c r="AD9" s="56" t="str">
        <f t="shared" si="17"/>
        <v/>
      </c>
      <c r="AE9" s="56" t="str">
        <f t="shared" si="18"/>
        <v/>
      </c>
      <c r="AF9" s="56" t="str">
        <f t="shared" si="19"/>
        <v/>
      </c>
      <c r="AG9" s="51">
        <f t="shared" si="20"/>
        <v>0</v>
      </c>
      <c r="AH9" s="51">
        <f t="shared" si="21"/>
        <v>0</v>
      </c>
      <c r="AI9" s="67"/>
    </row>
    <row r="10" spans="1:35">
      <c r="A10" s="51">
        <f>valeurs!A19</f>
        <v>0</v>
      </c>
      <c r="B10" s="51" t="str">
        <f>IF(valeurs!L19&lt;&gt;"",valeurs!L19,"")</f>
        <v/>
      </c>
      <c r="C10" s="51" t="str">
        <f>IF(valeurs!N19&lt;&gt;"",valeurs!N19,"")</f>
        <v/>
      </c>
      <c r="D10" s="51" t="str">
        <f t="shared" si="0"/>
        <v/>
      </c>
      <c r="E10" s="54" t="str">
        <f>IF($B10&lt;&gt;"",($B10*valeurs!$Q$7)/valeurs!$H$8,"")</f>
        <v/>
      </c>
      <c r="F10" s="53" t="str">
        <f t="shared" si="1"/>
        <v/>
      </c>
      <c r="G10" s="54" t="str">
        <f t="shared" si="2"/>
        <v/>
      </c>
      <c r="H10" s="53" t="str">
        <f t="shared" ref="H10" si="26">IF(G10=MAX($G$4:$G$27),1,"")</f>
        <v/>
      </c>
      <c r="I10" s="54" t="str">
        <f t="shared" si="4"/>
        <v/>
      </c>
      <c r="J10" s="53">
        <v>7</v>
      </c>
      <c r="K10" s="53" t="str">
        <f t="shared" si="5"/>
        <v/>
      </c>
      <c r="L10" s="53" t="str">
        <f t="shared" si="6"/>
        <v/>
      </c>
      <c r="M10" s="53" t="str">
        <f t="shared" si="7"/>
        <v/>
      </c>
      <c r="N10" s="51"/>
      <c r="O10" s="57" t="str">
        <f>IF(AND($B10&lt;&gt;"",$C10="oui"),($B10*valeurs!$Z$8)/$D$29,"")</f>
        <v/>
      </c>
      <c r="P10" s="57" t="str">
        <f>IF(AND($B10&lt;&gt;"",$C10&lt;&gt;"oui"),($B10*valeurs!$AC$8)/($B$29-$D$29),"")</f>
        <v/>
      </c>
      <c r="Q10" s="57" t="str">
        <f t="shared" si="8"/>
        <v/>
      </c>
      <c r="R10" s="56" t="str">
        <f t="shared" si="9"/>
        <v/>
      </c>
      <c r="S10" s="56" t="str">
        <f t="shared" si="10"/>
        <v/>
      </c>
      <c r="T10" s="57" t="str">
        <f t="shared" si="11"/>
        <v/>
      </c>
      <c r="U10" s="57" t="str">
        <f t="shared" si="12"/>
        <v/>
      </c>
      <c r="V10" s="57" t="str">
        <f t="shared" si="13"/>
        <v/>
      </c>
      <c r="W10" s="57" t="e">
        <f t="shared" si="14"/>
        <v>#NUM!</v>
      </c>
      <c r="X10" s="56">
        <v>7</v>
      </c>
      <c r="Y10" s="56" t="str">
        <f t="shared" si="15"/>
        <v/>
      </c>
      <c r="Z10" s="57" t="e">
        <f t="shared" si="16"/>
        <v>#NUM!</v>
      </c>
      <c r="AA10" s="56">
        <v>7</v>
      </c>
      <c r="AB10" s="56" t="str">
        <f t="shared" si="22"/>
        <v/>
      </c>
      <c r="AC10" s="56" t="str">
        <f>IF($O$29&lt;=valeurs!$Z$8,IF($Y10=1,1,""),"")</f>
        <v/>
      </c>
      <c r="AD10" s="56" t="str">
        <f t="shared" si="17"/>
        <v/>
      </c>
      <c r="AE10" s="56" t="str">
        <f t="shared" si="18"/>
        <v/>
      </c>
      <c r="AF10" s="56" t="str">
        <f t="shared" si="19"/>
        <v/>
      </c>
      <c r="AG10" s="51">
        <f t="shared" si="20"/>
        <v>0</v>
      </c>
      <c r="AH10" s="51">
        <f t="shared" si="21"/>
        <v>0</v>
      </c>
      <c r="AI10" s="67"/>
    </row>
    <row r="11" spans="1:35">
      <c r="A11" s="51">
        <f>valeurs!A20</f>
        <v>0</v>
      </c>
      <c r="B11" s="51" t="str">
        <f>IF(valeurs!L20&lt;&gt;"",valeurs!L20,"")</f>
        <v/>
      </c>
      <c r="C11" s="51" t="str">
        <f>IF(valeurs!N20&lt;&gt;"",valeurs!N20,"")</f>
        <v/>
      </c>
      <c r="D11" s="51" t="str">
        <f t="shared" si="0"/>
        <v/>
      </c>
      <c r="E11" s="54" t="str">
        <f>IF($B11&lt;&gt;"",($B11*valeurs!$Q$7)/valeurs!$H$8,"")</f>
        <v/>
      </c>
      <c r="F11" s="53" t="str">
        <f t="shared" si="1"/>
        <v/>
      </c>
      <c r="G11" s="54" t="str">
        <f t="shared" si="2"/>
        <v/>
      </c>
      <c r="H11" s="53" t="str">
        <f t="shared" ref="H11" si="27">IF(G11=MAX($G$4:$G$27),1,"")</f>
        <v/>
      </c>
      <c r="I11" s="54" t="str">
        <f t="shared" si="4"/>
        <v/>
      </c>
      <c r="J11" s="53">
        <v>8</v>
      </c>
      <c r="K11" s="53" t="str">
        <f t="shared" si="5"/>
        <v/>
      </c>
      <c r="L11" s="53" t="str">
        <f t="shared" si="6"/>
        <v/>
      </c>
      <c r="M11" s="53" t="str">
        <f t="shared" si="7"/>
        <v/>
      </c>
      <c r="N11" s="51"/>
      <c r="O11" s="57" t="str">
        <f>IF(AND($B11&lt;&gt;"",$C11="oui"),($B11*valeurs!$Z$8)/$D$29,"")</f>
        <v/>
      </c>
      <c r="P11" s="57" t="str">
        <f>IF(AND($B11&lt;&gt;"",$C11&lt;&gt;"oui"),($B11*valeurs!$AC$8)/($B$29-$D$29),"")</f>
        <v/>
      </c>
      <c r="Q11" s="57" t="str">
        <f t="shared" si="8"/>
        <v/>
      </c>
      <c r="R11" s="56" t="str">
        <f t="shared" si="9"/>
        <v/>
      </c>
      <c r="S11" s="56" t="str">
        <f t="shared" si="10"/>
        <v/>
      </c>
      <c r="T11" s="57" t="str">
        <f t="shared" si="11"/>
        <v/>
      </c>
      <c r="U11" s="57" t="str">
        <f t="shared" si="12"/>
        <v/>
      </c>
      <c r="V11" s="57" t="str">
        <f t="shared" si="13"/>
        <v/>
      </c>
      <c r="W11" s="57" t="e">
        <f t="shared" si="14"/>
        <v>#NUM!</v>
      </c>
      <c r="X11" s="56">
        <v>8</v>
      </c>
      <c r="Y11" s="56" t="str">
        <f t="shared" si="15"/>
        <v/>
      </c>
      <c r="Z11" s="57" t="e">
        <f t="shared" si="16"/>
        <v>#NUM!</v>
      </c>
      <c r="AA11" s="56">
        <v>8</v>
      </c>
      <c r="AB11" s="56" t="str">
        <f t="shared" si="22"/>
        <v/>
      </c>
      <c r="AC11" s="56" t="str">
        <f>IF($O$29&lt;=valeurs!$Z$8,IF($Y11=1,1,""),"")</f>
        <v/>
      </c>
      <c r="AD11" s="56" t="str">
        <f t="shared" si="17"/>
        <v/>
      </c>
      <c r="AE11" s="56" t="str">
        <f t="shared" si="18"/>
        <v/>
      </c>
      <c r="AF11" s="56" t="str">
        <f t="shared" si="19"/>
        <v/>
      </c>
      <c r="AG11" s="51">
        <f t="shared" si="20"/>
        <v>0</v>
      </c>
      <c r="AH11" s="51">
        <f t="shared" si="21"/>
        <v>0</v>
      </c>
      <c r="AI11" s="67"/>
    </row>
    <row r="12" spans="1:35">
      <c r="A12" s="51">
        <f>valeurs!A21</f>
        <v>0</v>
      </c>
      <c r="B12" s="51" t="str">
        <f>IF(valeurs!L21&lt;&gt;"",valeurs!L21,"")</f>
        <v/>
      </c>
      <c r="C12" s="51" t="str">
        <f>IF(valeurs!N21&lt;&gt;"",valeurs!N21,"")</f>
        <v/>
      </c>
      <c r="D12" s="51" t="str">
        <f t="shared" si="0"/>
        <v/>
      </c>
      <c r="E12" s="54" t="str">
        <f>IF($B12&lt;&gt;"",($B12*valeurs!$Q$7)/valeurs!$H$8,"")</f>
        <v/>
      </c>
      <c r="F12" s="53" t="str">
        <f t="shared" si="1"/>
        <v/>
      </c>
      <c r="G12" s="54" t="str">
        <f t="shared" si="2"/>
        <v/>
      </c>
      <c r="H12" s="53" t="str">
        <f t="shared" si="3"/>
        <v/>
      </c>
      <c r="I12" s="54" t="str">
        <f t="shared" si="4"/>
        <v/>
      </c>
      <c r="J12" s="53">
        <v>9</v>
      </c>
      <c r="K12" s="53" t="str">
        <f t="shared" si="5"/>
        <v/>
      </c>
      <c r="L12" s="53" t="str">
        <f t="shared" si="6"/>
        <v/>
      </c>
      <c r="M12" s="53" t="str">
        <f t="shared" si="7"/>
        <v/>
      </c>
      <c r="N12" s="51"/>
      <c r="O12" s="57" t="str">
        <f>IF(AND($B12&lt;&gt;"",$C12="oui"),($B12*valeurs!$Z$8)/$D$29,"")</f>
        <v/>
      </c>
      <c r="P12" s="57" t="str">
        <f>IF(AND($B12&lt;&gt;"",$C12&lt;&gt;"oui"),($B12*valeurs!$AC$8)/($B$29-$D$29),"")</f>
        <v/>
      </c>
      <c r="Q12" s="57" t="str">
        <f t="shared" si="8"/>
        <v/>
      </c>
      <c r="R12" s="56" t="str">
        <f t="shared" si="9"/>
        <v/>
      </c>
      <c r="S12" s="56" t="str">
        <f t="shared" si="10"/>
        <v/>
      </c>
      <c r="T12" s="57" t="str">
        <f t="shared" si="11"/>
        <v/>
      </c>
      <c r="U12" s="57" t="str">
        <f t="shared" si="12"/>
        <v/>
      </c>
      <c r="V12" s="57" t="str">
        <f t="shared" si="13"/>
        <v/>
      </c>
      <c r="W12" s="57" t="e">
        <f t="shared" si="14"/>
        <v>#NUM!</v>
      </c>
      <c r="X12" s="56">
        <v>9</v>
      </c>
      <c r="Y12" s="56" t="str">
        <f t="shared" si="15"/>
        <v/>
      </c>
      <c r="Z12" s="57" t="e">
        <f t="shared" si="16"/>
        <v>#NUM!</v>
      </c>
      <c r="AA12" s="56">
        <v>9</v>
      </c>
      <c r="AB12" s="56" t="str">
        <f t="shared" si="22"/>
        <v/>
      </c>
      <c r="AC12" s="56" t="str">
        <f>IF($O$29&lt;=valeurs!$Z$8,IF($Y12=1,1,""),"")</f>
        <v/>
      </c>
      <c r="AD12" s="56" t="str">
        <f t="shared" si="17"/>
        <v/>
      </c>
      <c r="AE12" s="56" t="str">
        <f t="shared" si="18"/>
        <v/>
      </c>
      <c r="AF12" s="56" t="str">
        <f t="shared" si="19"/>
        <v/>
      </c>
      <c r="AG12" s="51">
        <f t="shared" si="20"/>
        <v>0</v>
      </c>
      <c r="AH12" s="51">
        <f t="shared" si="21"/>
        <v>0</v>
      </c>
      <c r="AI12" s="67"/>
    </row>
    <row r="13" spans="1:35">
      <c r="A13" s="51">
        <f>valeurs!A22</f>
        <v>0</v>
      </c>
      <c r="B13" s="51" t="str">
        <f>IF(valeurs!L22&lt;&gt;"",valeurs!L22,"")</f>
        <v/>
      </c>
      <c r="C13" s="51" t="str">
        <f>IF(valeurs!N22&lt;&gt;"",valeurs!N22,"")</f>
        <v/>
      </c>
      <c r="D13" s="51" t="str">
        <f t="shared" si="0"/>
        <v/>
      </c>
      <c r="E13" s="54" t="str">
        <f>IF($B13&lt;&gt;"",($B13*valeurs!$Q$7)/valeurs!$H$8,"")</f>
        <v/>
      </c>
      <c r="F13" s="53" t="str">
        <f t="shared" si="1"/>
        <v/>
      </c>
      <c r="G13" s="54" t="str">
        <f t="shared" si="2"/>
        <v/>
      </c>
      <c r="H13" s="53" t="str">
        <f t="shared" si="3"/>
        <v/>
      </c>
      <c r="I13" s="54" t="str">
        <f t="shared" si="4"/>
        <v/>
      </c>
      <c r="J13" s="53">
        <v>10</v>
      </c>
      <c r="K13" s="53" t="str">
        <f t="shared" si="5"/>
        <v/>
      </c>
      <c r="L13" s="53" t="str">
        <f t="shared" si="6"/>
        <v/>
      </c>
      <c r="M13" s="53" t="str">
        <f t="shared" si="7"/>
        <v/>
      </c>
      <c r="N13" s="51"/>
      <c r="O13" s="57" t="str">
        <f>IF(AND($B13&lt;&gt;"",$C13="oui"),($B13*valeurs!$Z$8)/$D$29,"")</f>
        <v/>
      </c>
      <c r="P13" s="57" t="str">
        <f>IF(AND($B13&lt;&gt;"",$C13&lt;&gt;"oui"),($B13*valeurs!$AC$8)/($B$29-$D$29),"")</f>
        <v/>
      </c>
      <c r="Q13" s="57" t="str">
        <f t="shared" si="8"/>
        <v/>
      </c>
      <c r="R13" s="56" t="str">
        <f t="shared" si="9"/>
        <v/>
      </c>
      <c r="S13" s="56" t="str">
        <f t="shared" si="10"/>
        <v/>
      </c>
      <c r="T13" s="57" t="str">
        <f t="shared" si="11"/>
        <v/>
      </c>
      <c r="U13" s="57" t="str">
        <f t="shared" si="12"/>
        <v/>
      </c>
      <c r="V13" s="57" t="str">
        <f t="shared" si="13"/>
        <v/>
      </c>
      <c r="W13" s="57" t="e">
        <f t="shared" si="14"/>
        <v>#NUM!</v>
      </c>
      <c r="X13" s="56">
        <v>10</v>
      </c>
      <c r="Y13" s="56" t="str">
        <f t="shared" si="15"/>
        <v/>
      </c>
      <c r="Z13" s="57" t="e">
        <f t="shared" si="16"/>
        <v>#NUM!</v>
      </c>
      <c r="AA13" s="56">
        <v>10</v>
      </c>
      <c r="AB13" s="56" t="str">
        <f t="shared" si="22"/>
        <v/>
      </c>
      <c r="AC13" s="56" t="str">
        <f>IF($O$29&lt;=valeurs!$Z$8,IF($Y13=1,1,""),"")</f>
        <v/>
      </c>
      <c r="AD13" s="56" t="str">
        <f t="shared" si="17"/>
        <v/>
      </c>
      <c r="AE13" s="56" t="str">
        <f t="shared" si="18"/>
        <v/>
      </c>
      <c r="AF13" s="56" t="str">
        <f t="shared" si="19"/>
        <v/>
      </c>
      <c r="AG13" s="51">
        <f t="shared" si="20"/>
        <v>0</v>
      </c>
      <c r="AH13" s="51">
        <f t="shared" si="21"/>
        <v>0</v>
      </c>
      <c r="AI13" s="67"/>
    </row>
    <row r="14" spans="1:35">
      <c r="A14" s="51">
        <f>valeurs!A23</f>
        <v>0</v>
      </c>
      <c r="B14" s="51" t="str">
        <f>IF(valeurs!L23&lt;&gt;"",valeurs!L23,"")</f>
        <v/>
      </c>
      <c r="C14" s="51" t="str">
        <f>IF(valeurs!N23&lt;&gt;"",valeurs!N23,"")</f>
        <v/>
      </c>
      <c r="D14" s="51" t="str">
        <f t="shared" si="0"/>
        <v/>
      </c>
      <c r="E14" s="54" t="str">
        <f>IF($B14&lt;&gt;"",($B14*valeurs!$Q$7)/valeurs!$H$8,"")</f>
        <v/>
      </c>
      <c r="F14" s="53" t="str">
        <f t="shared" si="1"/>
        <v/>
      </c>
      <c r="G14" s="54" t="str">
        <f t="shared" si="2"/>
        <v/>
      </c>
      <c r="H14" s="53" t="str">
        <f t="shared" si="3"/>
        <v/>
      </c>
      <c r="I14" s="54" t="str">
        <f t="shared" si="4"/>
        <v/>
      </c>
      <c r="J14" s="53">
        <v>11</v>
      </c>
      <c r="K14" s="53" t="str">
        <f t="shared" si="5"/>
        <v/>
      </c>
      <c r="L14" s="53" t="str">
        <f t="shared" si="6"/>
        <v/>
      </c>
      <c r="M14" s="53" t="str">
        <f t="shared" si="7"/>
        <v/>
      </c>
      <c r="N14" s="51"/>
      <c r="O14" s="57" t="str">
        <f>IF(AND($B14&lt;&gt;"",$C14="oui"),($B14*valeurs!$Z$8)/$D$29,"")</f>
        <v/>
      </c>
      <c r="P14" s="57" t="str">
        <f>IF(AND($B14&lt;&gt;"",$C14&lt;&gt;"oui"),($B14*valeurs!$AC$8)/($B$29-$D$29),"")</f>
        <v/>
      </c>
      <c r="Q14" s="57" t="str">
        <f t="shared" si="8"/>
        <v/>
      </c>
      <c r="R14" s="56" t="str">
        <f t="shared" si="9"/>
        <v/>
      </c>
      <c r="S14" s="56" t="str">
        <f t="shared" si="10"/>
        <v/>
      </c>
      <c r="T14" s="57" t="str">
        <f t="shared" si="11"/>
        <v/>
      </c>
      <c r="U14" s="57" t="str">
        <f t="shared" si="12"/>
        <v/>
      </c>
      <c r="V14" s="57" t="str">
        <f t="shared" si="13"/>
        <v/>
      </c>
      <c r="W14" s="57" t="e">
        <f t="shared" si="14"/>
        <v>#NUM!</v>
      </c>
      <c r="X14" s="56">
        <v>11</v>
      </c>
      <c r="Y14" s="56" t="str">
        <f t="shared" si="15"/>
        <v/>
      </c>
      <c r="Z14" s="57" t="e">
        <f t="shared" si="16"/>
        <v>#NUM!</v>
      </c>
      <c r="AA14" s="56">
        <v>11</v>
      </c>
      <c r="AB14" s="56" t="str">
        <f t="shared" si="22"/>
        <v/>
      </c>
      <c r="AC14" s="56" t="str">
        <f>IF($O$29&lt;=valeurs!$Z$8,IF($Y14=1,1,""),"")</f>
        <v/>
      </c>
      <c r="AD14" s="56" t="str">
        <f t="shared" si="17"/>
        <v/>
      </c>
      <c r="AE14" s="56" t="str">
        <f t="shared" si="18"/>
        <v/>
      </c>
      <c r="AF14" s="56" t="str">
        <f t="shared" si="19"/>
        <v/>
      </c>
      <c r="AG14" s="51">
        <f t="shared" si="20"/>
        <v>0</v>
      </c>
      <c r="AH14" s="51">
        <f t="shared" si="21"/>
        <v>0</v>
      </c>
      <c r="AI14" s="67"/>
    </row>
    <row r="15" spans="1:35">
      <c r="A15" s="51">
        <f>valeurs!A24</f>
        <v>0</v>
      </c>
      <c r="B15" s="51" t="str">
        <f>IF(valeurs!L24&lt;&gt;"",valeurs!L24,"")</f>
        <v/>
      </c>
      <c r="C15" s="51" t="str">
        <f>IF(valeurs!N24&lt;&gt;"",valeurs!N24,"")</f>
        <v/>
      </c>
      <c r="D15" s="51" t="str">
        <f t="shared" si="0"/>
        <v/>
      </c>
      <c r="E15" s="54" t="str">
        <f>IF($B15&lt;&gt;"",($B15*valeurs!$Q$7)/valeurs!$H$8,"")</f>
        <v/>
      </c>
      <c r="F15" s="53" t="str">
        <f t="shared" si="1"/>
        <v/>
      </c>
      <c r="G15" s="54" t="str">
        <f t="shared" si="2"/>
        <v/>
      </c>
      <c r="H15" s="53" t="str">
        <f t="shared" si="3"/>
        <v/>
      </c>
      <c r="I15" s="54" t="str">
        <f t="shared" si="4"/>
        <v/>
      </c>
      <c r="J15" s="53">
        <v>12</v>
      </c>
      <c r="K15" s="53" t="str">
        <f t="shared" si="5"/>
        <v/>
      </c>
      <c r="L15" s="53" t="str">
        <f t="shared" si="6"/>
        <v/>
      </c>
      <c r="M15" s="53" t="str">
        <f t="shared" si="7"/>
        <v/>
      </c>
      <c r="N15" s="51"/>
      <c r="O15" s="57" t="str">
        <f>IF(AND($B15&lt;&gt;"",$C15="oui"),($B15*valeurs!$Z$8)/$D$29,"")</f>
        <v/>
      </c>
      <c r="P15" s="57" t="str">
        <f>IF(AND($B15&lt;&gt;"",$C15&lt;&gt;"oui"),($B15*valeurs!$AC$8)/($B$29-$D$29),"")</f>
        <v/>
      </c>
      <c r="Q15" s="57" t="str">
        <f t="shared" si="8"/>
        <v/>
      </c>
      <c r="R15" s="56" t="str">
        <f t="shared" si="9"/>
        <v/>
      </c>
      <c r="S15" s="56" t="str">
        <f t="shared" si="10"/>
        <v/>
      </c>
      <c r="T15" s="57" t="str">
        <f t="shared" si="11"/>
        <v/>
      </c>
      <c r="U15" s="57" t="str">
        <f t="shared" si="12"/>
        <v/>
      </c>
      <c r="V15" s="57" t="str">
        <f t="shared" si="13"/>
        <v/>
      </c>
      <c r="W15" s="57" t="e">
        <f t="shared" si="14"/>
        <v>#NUM!</v>
      </c>
      <c r="X15" s="56">
        <v>12</v>
      </c>
      <c r="Y15" s="56" t="str">
        <f t="shared" si="15"/>
        <v/>
      </c>
      <c r="Z15" s="57" t="e">
        <f t="shared" si="16"/>
        <v>#NUM!</v>
      </c>
      <c r="AA15" s="56">
        <v>12</v>
      </c>
      <c r="AB15" s="56" t="str">
        <f t="shared" si="22"/>
        <v/>
      </c>
      <c r="AC15" s="56" t="str">
        <f>IF($O$29&lt;=valeurs!$Z$8,IF($Y15=1,1,""),"")</f>
        <v/>
      </c>
      <c r="AD15" s="56" t="str">
        <f t="shared" si="17"/>
        <v/>
      </c>
      <c r="AE15" s="56" t="str">
        <f t="shared" si="18"/>
        <v/>
      </c>
      <c r="AF15" s="56" t="str">
        <f t="shared" si="19"/>
        <v/>
      </c>
      <c r="AG15" s="51">
        <f t="shared" si="20"/>
        <v>0</v>
      </c>
      <c r="AH15" s="51">
        <f t="shared" si="21"/>
        <v>0</v>
      </c>
      <c r="AI15" s="67"/>
    </row>
    <row r="16" spans="1:35">
      <c r="A16" s="51">
        <f>valeurs!A25</f>
        <v>0</v>
      </c>
      <c r="B16" s="51" t="str">
        <f>IF(valeurs!L25&lt;&gt;"",valeurs!L25,"")</f>
        <v/>
      </c>
      <c r="C16" s="51" t="str">
        <f>IF(valeurs!N25&lt;&gt;"",valeurs!N25,"")</f>
        <v/>
      </c>
      <c r="D16" s="51" t="str">
        <f t="shared" si="0"/>
        <v/>
      </c>
      <c r="E16" s="54" t="str">
        <f>IF($B16&lt;&gt;"",($B16*valeurs!$Q$7)/valeurs!$H$8,"")</f>
        <v/>
      </c>
      <c r="F16" s="53" t="str">
        <f t="shared" si="1"/>
        <v/>
      </c>
      <c r="G16" s="54" t="str">
        <f t="shared" si="2"/>
        <v/>
      </c>
      <c r="H16" s="53" t="str">
        <f t="shared" si="3"/>
        <v/>
      </c>
      <c r="I16" s="54" t="str">
        <f t="shared" si="4"/>
        <v/>
      </c>
      <c r="J16" s="53">
        <v>13</v>
      </c>
      <c r="K16" s="53" t="str">
        <f t="shared" si="5"/>
        <v/>
      </c>
      <c r="L16" s="53" t="str">
        <f t="shared" si="6"/>
        <v/>
      </c>
      <c r="M16" s="53" t="str">
        <f t="shared" si="7"/>
        <v/>
      </c>
      <c r="N16" s="51"/>
      <c r="O16" s="57" t="str">
        <f>IF(AND($B16&lt;&gt;"",$C16="oui"),($B16*valeurs!$Z$8)/$D$29,"")</f>
        <v/>
      </c>
      <c r="P16" s="57" t="str">
        <f>IF(AND($B16&lt;&gt;"",$C16&lt;&gt;"oui"),($B16*valeurs!$AC$8)/($B$29-$D$29),"")</f>
        <v/>
      </c>
      <c r="Q16" s="57" t="str">
        <f t="shared" si="8"/>
        <v/>
      </c>
      <c r="R16" s="56" t="str">
        <f t="shared" si="9"/>
        <v/>
      </c>
      <c r="S16" s="56" t="str">
        <f t="shared" si="10"/>
        <v/>
      </c>
      <c r="T16" s="57" t="str">
        <f t="shared" si="11"/>
        <v/>
      </c>
      <c r="U16" s="57" t="str">
        <f t="shared" si="12"/>
        <v/>
      </c>
      <c r="V16" s="57" t="str">
        <f t="shared" si="13"/>
        <v/>
      </c>
      <c r="W16" s="57" t="e">
        <f t="shared" si="14"/>
        <v>#NUM!</v>
      </c>
      <c r="X16" s="56">
        <v>13</v>
      </c>
      <c r="Y16" s="56" t="str">
        <f t="shared" si="15"/>
        <v/>
      </c>
      <c r="Z16" s="57" t="e">
        <f t="shared" si="16"/>
        <v>#NUM!</v>
      </c>
      <c r="AA16" s="56">
        <v>13</v>
      </c>
      <c r="AB16" s="56" t="str">
        <f t="shared" si="22"/>
        <v/>
      </c>
      <c r="AC16" s="56" t="str">
        <f>IF($O$29&lt;=valeurs!$Z$8,IF($Y16=1,1,""),"")</f>
        <v/>
      </c>
      <c r="AD16" s="56" t="str">
        <f t="shared" si="17"/>
        <v/>
      </c>
      <c r="AE16" s="56" t="str">
        <f t="shared" si="18"/>
        <v/>
      </c>
      <c r="AF16" s="56" t="str">
        <f t="shared" si="19"/>
        <v/>
      </c>
      <c r="AG16" s="51">
        <f t="shared" si="20"/>
        <v>0</v>
      </c>
      <c r="AH16" s="51">
        <f t="shared" si="21"/>
        <v>0</v>
      </c>
      <c r="AI16" s="67"/>
    </row>
    <row r="17" spans="1:35">
      <c r="A17" s="51">
        <f>valeurs!A26</f>
        <v>0</v>
      </c>
      <c r="B17" s="51" t="str">
        <f>IF(valeurs!L26&lt;&gt;"",valeurs!L26,"")</f>
        <v/>
      </c>
      <c r="C17" s="51" t="str">
        <f>IF(valeurs!N26&lt;&gt;"",valeurs!N26,"")</f>
        <v/>
      </c>
      <c r="D17" s="51" t="str">
        <f t="shared" si="0"/>
        <v/>
      </c>
      <c r="E17" s="54" t="str">
        <f>IF($B17&lt;&gt;"",($B17*valeurs!$Q$7)/valeurs!$H$8,"")</f>
        <v/>
      </c>
      <c r="F17" s="53" t="str">
        <f t="shared" si="1"/>
        <v/>
      </c>
      <c r="G17" s="54" t="str">
        <f t="shared" si="2"/>
        <v/>
      </c>
      <c r="H17" s="53" t="str">
        <f t="shared" si="3"/>
        <v/>
      </c>
      <c r="I17" s="54" t="str">
        <f t="shared" si="4"/>
        <v/>
      </c>
      <c r="J17" s="53">
        <v>14</v>
      </c>
      <c r="K17" s="53" t="str">
        <f t="shared" si="5"/>
        <v/>
      </c>
      <c r="L17" s="53" t="str">
        <f t="shared" si="6"/>
        <v/>
      </c>
      <c r="M17" s="53" t="str">
        <f t="shared" si="7"/>
        <v/>
      </c>
      <c r="N17" s="51"/>
      <c r="O17" s="57" t="str">
        <f>IF(AND($B17&lt;&gt;"",$C17="oui"),($B17*valeurs!$Z$8)/$D$29,"")</f>
        <v/>
      </c>
      <c r="P17" s="57" t="str">
        <f>IF(AND($B17&lt;&gt;"",$C17&lt;&gt;"oui"),($B17*valeurs!$AC$8)/($B$29-$D$29),"")</f>
        <v/>
      </c>
      <c r="Q17" s="57" t="str">
        <f t="shared" si="8"/>
        <v/>
      </c>
      <c r="R17" s="56" t="str">
        <f t="shared" si="9"/>
        <v/>
      </c>
      <c r="S17" s="56" t="str">
        <f t="shared" si="10"/>
        <v/>
      </c>
      <c r="T17" s="57" t="str">
        <f t="shared" si="11"/>
        <v/>
      </c>
      <c r="U17" s="57" t="str">
        <f t="shared" si="12"/>
        <v/>
      </c>
      <c r="V17" s="57" t="str">
        <f t="shared" si="13"/>
        <v/>
      </c>
      <c r="W17" s="57" t="e">
        <f t="shared" si="14"/>
        <v>#NUM!</v>
      </c>
      <c r="X17" s="56">
        <v>14</v>
      </c>
      <c r="Y17" s="56" t="str">
        <f t="shared" si="15"/>
        <v/>
      </c>
      <c r="Z17" s="57" t="e">
        <f t="shared" si="16"/>
        <v>#NUM!</v>
      </c>
      <c r="AA17" s="56">
        <v>14</v>
      </c>
      <c r="AB17" s="56" t="str">
        <f t="shared" si="22"/>
        <v/>
      </c>
      <c r="AC17" s="56" t="str">
        <f>IF($O$29&lt;=valeurs!$Z$8,IF($Y17=1,1,""),"")</f>
        <v/>
      </c>
      <c r="AD17" s="56" t="str">
        <f t="shared" si="17"/>
        <v/>
      </c>
      <c r="AE17" s="56" t="str">
        <f t="shared" si="18"/>
        <v/>
      </c>
      <c r="AF17" s="56" t="str">
        <f t="shared" si="19"/>
        <v/>
      </c>
      <c r="AG17" s="51">
        <f t="shared" si="20"/>
        <v>0</v>
      </c>
      <c r="AH17" s="51">
        <f t="shared" si="21"/>
        <v>0</v>
      </c>
      <c r="AI17" s="67"/>
    </row>
    <row r="18" spans="1:35">
      <c r="A18" s="51">
        <f>valeurs!A27</f>
        <v>0</v>
      </c>
      <c r="B18" s="51" t="str">
        <f>IF(valeurs!L27&lt;&gt;"",valeurs!L27,"")</f>
        <v/>
      </c>
      <c r="C18" s="51" t="str">
        <f>IF(valeurs!N27&lt;&gt;"",valeurs!N27,"")</f>
        <v/>
      </c>
      <c r="D18" s="51" t="str">
        <f t="shared" si="0"/>
        <v/>
      </c>
      <c r="E18" s="54" t="str">
        <f>IF($B18&lt;&gt;"",($B18*valeurs!$Q$7)/valeurs!$H$8,"")</f>
        <v/>
      </c>
      <c r="F18" s="53" t="str">
        <f t="shared" si="1"/>
        <v/>
      </c>
      <c r="G18" s="54" t="str">
        <f t="shared" si="2"/>
        <v/>
      </c>
      <c r="H18" s="53" t="str">
        <f t="shared" si="3"/>
        <v/>
      </c>
      <c r="I18" s="54" t="str">
        <f t="shared" si="4"/>
        <v/>
      </c>
      <c r="J18" s="53">
        <v>15</v>
      </c>
      <c r="K18" s="53" t="str">
        <f t="shared" si="5"/>
        <v/>
      </c>
      <c r="L18" s="53" t="str">
        <f t="shared" si="6"/>
        <v/>
      </c>
      <c r="M18" s="53" t="str">
        <f t="shared" si="7"/>
        <v/>
      </c>
      <c r="N18" s="51"/>
      <c r="O18" s="57" t="str">
        <f>IF(AND($B18&lt;&gt;"",$C18="oui"),($B18*valeurs!$Z$8)/$D$29,"")</f>
        <v/>
      </c>
      <c r="P18" s="57" t="str">
        <f>IF(AND($B18&lt;&gt;"",$C18&lt;&gt;"oui"),($B18*valeurs!$AC$8)/($B$29-$D$29),"")</f>
        <v/>
      </c>
      <c r="Q18" s="57" t="str">
        <f t="shared" si="8"/>
        <v/>
      </c>
      <c r="R18" s="56" t="str">
        <f t="shared" si="9"/>
        <v/>
      </c>
      <c r="S18" s="56" t="str">
        <f t="shared" si="10"/>
        <v/>
      </c>
      <c r="T18" s="57" t="str">
        <f t="shared" si="11"/>
        <v/>
      </c>
      <c r="U18" s="57" t="str">
        <f t="shared" si="12"/>
        <v/>
      </c>
      <c r="V18" s="57" t="str">
        <f t="shared" si="13"/>
        <v/>
      </c>
      <c r="W18" s="57" t="e">
        <f t="shared" si="14"/>
        <v>#NUM!</v>
      </c>
      <c r="X18" s="56">
        <v>15</v>
      </c>
      <c r="Y18" s="56" t="str">
        <f t="shared" si="15"/>
        <v/>
      </c>
      <c r="Z18" s="57" t="e">
        <f t="shared" si="16"/>
        <v>#NUM!</v>
      </c>
      <c r="AA18" s="56">
        <v>15</v>
      </c>
      <c r="AB18" s="56" t="str">
        <f t="shared" si="22"/>
        <v/>
      </c>
      <c r="AC18" s="56" t="str">
        <f>IF($O$29&lt;=valeurs!$Z$8,IF($Y18=1,1,""),"")</f>
        <v/>
      </c>
      <c r="AD18" s="56" t="str">
        <f t="shared" si="17"/>
        <v/>
      </c>
      <c r="AE18" s="56" t="str">
        <f t="shared" si="18"/>
        <v/>
      </c>
      <c r="AF18" s="56" t="str">
        <f t="shared" si="19"/>
        <v/>
      </c>
      <c r="AG18" s="51">
        <f t="shared" si="20"/>
        <v>0</v>
      </c>
      <c r="AH18" s="51">
        <f t="shared" si="21"/>
        <v>0</v>
      </c>
      <c r="AI18" s="67"/>
    </row>
    <row r="19" spans="1:35">
      <c r="A19" s="51">
        <f>valeurs!A28</f>
        <v>0</v>
      </c>
      <c r="B19" s="51" t="str">
        <f>IF(valeurs!L28&lt;&gt;"",valeurs!L28,"")</f>
        <v/>
      </c>
      <c r="C19" s="51" t="str">
        <f>IF(valeurs!N28&lt;&gt;"",valeurs!N28,"")</f>
        <v/>
      </c>
      <c r="D19" s="51" t="str">
        <f t="shared" si="0"/>
        <v/>
      </c>
      <c r="E19" s="54" t="str">
        <f>IF($B19&lt;&gt;"",($B19*valeurs!$Q$7)/valeurs!$H$8,"")</f>
        <v/>
      </c>
      <c r="F19" s="53" t="str">
        <f t="shared" si="1"/>
        <v/>
      </c>
      <c r="G19" s="54" t="str">
        <f t="shared" si="2"/>
        <v/>
      </c>
      <c r="H19" s="53" t="str">
        <f t="shared" si="3"/>
        <v/>
      </c>
      <c r="I19" s="54" t="str">
        <f t="shared" si="4"/>
        <v/>
      </c>
      <c r="J19" s="53">
        <v>16</v>
      </c>
      <c r="K19" s="53" t="str">
        <f t="shared" si="5"/>
        <v/>
      </c>
      <c r="L19" s="53" t="str">
        <f t="shared" si="6"/>
        <v/>
      </c>
      <c r="M19" s="53" t="str">
        <f t="shared" si="7"/>
        <v/>
      </c>
      <c r="N19" s="51"/>
      <c r="O19" s="57" t="str">
        <f>IF(AND($B19&lt;&gt;"",$C19="oui"),($B19*valeurs!$Z$8)/$D$29,"")</f>
        <v/>
      </c>
      <c r="P19" s="57" t="str">
        <f>IF(AND($B19&lt;&gt;"",$C19&lt;&gt;"oui"),($B19*valeurs!$AC$8)/($B$29-$D$29),"")</f>
        <v/>
      </c>
      <c r="Q19" s="57" t="str">
        <f t="shared" si="8"/>
        <v/>
      </c>
      <c r="R19" s="56" t="str">
        <f t="shared" si="9"/>
        <v/>
      </c>
      <c r="S19" s="56" t="str">
        <f t="shared" si="10"/>
        <v/>
      </c>
      <c r="T19" s="57" t="str">
        <f t="shared" si="11"/>
        <v/>
      </c>
      <c r="U19" s="57" t="str">
        <f t="shared" si="12"/>
        <v/>
      </c>
      <c r="V19" s="57" t="str">
        <f t="shared" si="13"/>
        <v/>
      </c>
      <c r="W19" s="57" t="e">
        <f t="shared" si="14"/>
        <v>#NUM!</v>
      </c>
      <c r="X19" s="56">
        <v>16</v>
      </c>
      <c r="Y19" s="56" t="str">
        <f t="shared" si="15"/>
        <v/>
      </c>
      <c r="Z19" s="57" t="e">
        <f t="shared" si="16"/>
        <v>#NUM!</v>
      </c>
      <c r="AA19" s="56">
        <v>16</v>
      </c>
      <c r="AB19" s="56" t="str">
        <f t="shared" si="22"/>
        <v/>
      </c>
      <c r="AC19" s="56" t="str">
        <f>IF($O$29&lt;=valeurs!$Z$8,IF($Y19=1,1,""),"")</f>
        <v/>
      </c>
      <c r="AD19" s="56" t="str">
        <f t="shared" si="17"/>
        <v/>
      </c>
      <c r="AE19" s="56" t="str">
        <f t="shared" si="18"/>
        <v/>
      </c>
      <c r="AF19" s="56" t="str">
        <f t="shared" si="19"/>
        <v/>
      </c>
      <c r="AG19" s="51">
        <f t="shared" si="20"/>
        <v>0</v>
      </c>
      <c r="AH19" s="51">
        <f t="shared" si="21"/>
        <v>0</v>
      </c>
      <c r="AI19" s="67"/>
    </row>
    <row r="20" spans="1:35">
      <c r="A20" s="51">
        <f>valeurs!A29</f>
        <v>0</v>
      </c>
      <c r="B20" s="51" t="str">
        <f>IF(valeurs!L29&lt;&gt;"",valeurs!L29,"")</f>
        <v/>
      </c>
      <c r="C20" s="51" t="str">
        <f>IF(valeurs!N29&lt;&gt;"",valeurs!N29,"")</f>
        <v/>
      </c>
      <c r="D20" s="51" t="str">
        <f t="shared" si="0"/>
        <v/>
      </c>
      <c r="E20" s="54" t="str">
        <f>IF($B20&lt;&gt;"",($B20*valeurs!$Q$7)/valeurs!$H$8,"")</f>
        <v/>
      </c>
      <c r="F20" s="53" t="str">
        <f t="shared" si="1"/>
        <v/>
      </c>
      <c r="G20" s="54" t="str">
        <f t="shared" si="2"/>
        <v/>
      </c>
      <c r="H20" s="53" t="str">
        <f t="shared" si="3"/>
        <v/>
      </c>
      <c r="I20" s="54" t="str">
        <f t="shared" si="4"/>
        <v/>
      </c>
      <c r="J20" s="53">
        <v>17</v>
      </c>
      <c r="K20" s="53" t="str">
        <f t="shared" si="5"/>
        <v/>
      </c>
      <c r="L20" s="53" t="str">
        <f t="shared" si="6"/>
        <v/>
      </c>
      <c r="M20" s="53" t="str">
        <f t="shared" si="7"/>
        <v/>
      </c>
      <c r="N20" s="51"/>
      <c r="O20" s="57" t="str">
        <f>IF(AND($B20&lt;&gt;"",$C20="oui"),($B20*valeurs!$Z$8)/$D$29,"")</f>
        <v/>
      </c>
      <c r="P20" s="57" t="str">
        <f>IF(AND($B20&lt;&gt;"",$C20&lt;&gt;"oui"),($B20*valeurs!$AC$8)/($B$29-$D$29),"")</f>
        <v/>
      </c>
      <c r="Q20" s="57" t="str">
        <f t="shared" si="8"/>
        <v/>
      </c>
      <c r="R20" s="56" t="str">
        <f t="shared" si="9"/>
        <v/>
      </c>
      <c r="S20" s="56" t="str">
        <f t="shared" si="10"/>
        <v/>
      </c>
      <c r="T20" s="57" t="str">
        <f t="shared" si="11"/>
        <v/>
      </c>
      <c r="U20" s="57" t="str">
        <f t="shared" si="12"/>
        <v/>
      </c>
      <c r="V20" s="57" t="str">
        <f t="shared" si="13"/>
        <v/>
      </c>
      <c r="W20" s="57" t="e">
        <f t="shared" si="14"/>
        <v>#NUM!</v>
      </c>
      <c r="X20" s="56">
        <v>17</v>
      </c>
      <c r="Y20" s="56" t="str">
        <f t="shared" si="15"/>
        <v/>
      </c>
      <c r="Z20" s="57" t="e">
        <f t="shared" si="16"/>
        <v>#NUM!</v>
      </c>
      <c r="AA20" s="56">
        <v>17</v>
      </c>
      <c r="AB20" s="56" t="str">
        <f t="shared" si="22"/>
        <v/>
      </c>
      <c r="AC20" s="56" t="str">
        <f>IF($O$29&lt;=valeurs!$Z$8,IF($Y20=1,1,""),"")</f>
        <v/>
      </c>
      <c r="AD20" s="56" t="str">
        <f t="shared" si="17"/>
        <v/>
      </c>
      <c r="AE20" s="56" t="str">
        <f t="shared" si="18"/>
        <v/>
      </c>
      <c r="AF20" s="56" t="str">
        <f t="shared" si="19"/>
        <v/>
      </c>
      <c r="AG20" s="51">
        <f t="shared" si="20"/>
        <v>0</v>
      </c>
      <c r="AH20" s="51">
        <f t="shared" si="21"/>
        <v>0</v>
      </c>
      <c r="AI20" s="67"/>
    </row>
    <row r="21" spans="1:35">
      <c r="A21" s="51">
        <f>valeurs!A30</f>
        <v>0</v>
      </c>
      <c r="B21" s="51" t="str">
        <f>IF(valeurs!L30&lt;&gt;"",valeurs!L30,"")</f>
        <v/>
      </c>
      <c r="C21" s="51" t="str">
        <f>IF(valeurs!N30&lt;&gt;"",valeurs!N30,"")</f>
        <v/>
      </c>
      <c r="D21" s="51" t="str">
        <f t="shared" si="0"/>
        <v/>
      </c>
      <c r="E21" s="54" t="str">
        <f>IF($B21&lt;&gt;"",($B21*valeurs!$Q$7)/valeurs!$H$8,"")</f>
        <v/>
      </c>
      <c r="F21" s="53" t="str">
        <f t="shared" si="1"/>
        <v/>
      </c>
      <c r="G21" s="54" t="str">
        <f t="shared" si="2"/>
        <v/>
      </c>
      <c r="H21" s="53" t="str">
        <f t="shared" si="3"/>
        <v/>
      </c>
      <c r="I21" s="54" t="str">
        <f t="shared" si="4"/>
        <v/>
      </c>
      <c r="J21" s="53">
        <v>18</v>
      </c>
      <c r="K21" s="53" t="str">
        <f t="shared" si="5"/>
        <v/>
      </c>
      <c r="L21" s="53" t="str">
        <f t="shared" si="6"/>
        <v/>
      </c>
      <c r="M21" s="53" t="str">
        <f t="shared" si="7"/>
        <v/>
      </c>
      <c r="N21" s="51"/>
      <c r="O21" s="57" t="str">
        <f>IF(AND($B21&lt;&gt;"",$C21="oui"),($B21*valeurs!$Z$8)/$D$29,"")</f>
        <v/>
      </c>
      <c r="P21" s="57" t="str">
        <f>IF(AND($B21&lt;&gt;"",$C21&lt;&gt;"oui"),($B21*valeurs!$AC$8)/($B$29-$D$29),"")</f>
        <v/>
      </c>
      <c r="Q21" s="57" t="str">
        <f t="shared" si="8"/>
        <v/>
      </c>
      <c r="R21" s="56" t="str">
        <f t="shared" si="9"/>
        <v/>
      </c>
      <c r="S21" s="56" t="str">
        <f t="shared" si="10"/>
        <v/>
      </c>
      <c r="T21" s="57" t="str">
        <f t="shared" si="11"/>
        <v/>
      </c>
      <c r="U21" s="57" t="str">
        <f t="shared" si="12"/>
        <v/>
      </c>
      <c r="V21" s="57" t="str">
        <f t="shared" si="13"/>
        <v/>
      </c>
      <c r="W21" s="57" t="e">
        <f t="shared" si="14"/>
        <v>#NUM!</v>
      </c>
      <c r="X21" s="56">
        <v>18</v>
      </c>
      <c r="Y21" s="56" t="str">
        <f t="shared" si="15"/>
        <v/>
      </c>
      <c r="Z21" s="57" t="e">
        <f t="shared" si="16"/>
        <v>#NUM!</v>
      </c>
      <c r="AA21" s="56">
        <v>18</v>
      </c>
      <c r="AB21" s="56" t="str">
        <f t="shared" si="22"/>
        <v/>
      </c>
      <c r="AC21" s="56" t="str">
        <f>IF($O$29&lt;=valeurs!$Z$8,IF($Y21=1,1,""),"")</f>
        <v/>
      </c>
      <c r="AD21" s="56" t="str">
        <f t="shared" si="17"/>
        <v/>
      </c>
      <c r="AE21" s="56" t="str">
        <f t="shared" si="18"/>
        <v/>
      </c>
      <c r="AF21" s="56" t="str">
        <f t="shared" si="19"/>
        <v/>
      </c>
      <c r="AG21" s="51">
        <f t="shared" si="20"/>
        <v>0</v>
      </c>
      <c r="AH21" s="51">
        <f t="shared" si="21"/>
        <v>0</v>
      </c>
      <c r="AI21" s="67"/>
    </row>
    <row r="22" spans="1:35">
      <c r="A22" s="51">
        <f>valeurs!A31</f>
        <v>0</v>
      </c>
      <c r="B22" s="51" t="str">
        <f>IF(valeurs!L31&lt;&gt;"",valeurs!L31,"")</f>
        <v/>
      </c>
      <c r="C22" s="51" t="str">
        <f>IF(valeurs!N31&lt;&gt;"",valeurs!N31,"")</f>
        <v/>
      </c>
      <c r="D22" s="51" t="str">
        <f t="shared" si="0"/>
        <v/>
      </c>
      <c r="E22" s="54" t="str">
        <f>IF($B22&lt;&gt;"",($B22*valeurs!$Q$7)/valeurs!$H$8,"")</f>
        <v/>
      </c>
      <c r="F22" s="53" t="str">
        <f t="shared" si="1"/>
        <v/>
      </c>
      <c r="G22" s="54" t="str">
        <f t="shared" si="2"/>
        <v/>
      </c>
      <c r="H22" s="53" t="str">
        <f t="shared" si="3"/>
        <v/>
      </c>
      <c r="I22" s="54" t="str">
        <f t="shared" si="4"/>
        <v/>
      </c>
      <c r="J22" s="53">
        <v>19</v>
      </c>
      <c r="K22" s="53" t="str">
        <f t="shared" si="5"/>
        <v/>
      </c>
      <c r="L22" s="53" t="str">
        <f t="shared" si="6"/>
        <v/>
      </c>
      <c r="M22" s="53" t="str">
        <f t="shared" si="7"/>
        <v/>
      </c>
      <c r="N22" s="51"/>
      <c r="O22" s="57" t="str">
        <f>IF(AND($B22&lt;&gt;"",$C22="oui"),($B22*valeurs!$Z$8)/$D$29,"")</f>
        <v/>
      </c>
      <c r="P22" s="57" t="str">
        <f>IF(AND($B22&lt;&gt;"",$C22&lt;&gt;"oui"),($B22*valeurs!$AC$8)/($B$29-$D$29),"")</f>
        <v/>
      </c>
      <c r="Q22" s="57" t="str">
        <f t="shared" si="8"/>
        <v/>
      </c>
      <c r="R22" s="56" t="str">
        <f t="shared" si="9"/>
        <v/>
      </c>
      <c r="S22" s="56" t="str">
        <f t="shared" si="10"/>
        <v/>
      </c>
      <c r="T22" s="57" t="str">
        <f t="shared" si="11"/>
        <v/>
      </c>
      <c r="U22" s="57" t="str">
        <f t="shared" si="12"/>
        <v/>
      </c>
      <c r="V22" s="57" t="str">
        <f t="shared" si="13"/>
        <v/>
      </c>
      <c r="W22" s="57" t="e">
        <f t="shared" si="14"/>
        <v>#NUM!</v>
      </c>
      <c r="X22" s="56">
        <v>19</v>
      </c>
      <c r="Y22" s="56" t="str">
        <f t="shared" si="15"/>
        <v/>
      </c>
      <c r="Z22" s="57" t="e">
        <f t="shared" si="16"/>
        <v>#NUM!</v>
      </c>
      <c r="AA22" s="56">
        <v>19</v>
      </c>
      <c r="AB22" s="56" t="str">
        <f t="shared" si="22"/>
        <v/>
      </c>
      <c r="AC22" s="56" t="str">
        <f>IF($O$29&lt;=valeurs!$Z$8,IF($Y22=1,1,""),"")</f>
        <v/>
      </c>
      <c r="AD22" s="56" t="str">
        <f t="shared" si="17"/>
        <v/>
      </c>
      <c r="AE22" s="56" t="str">
        <f t="shared" si="18"/>
        <v/>
      </c>
      <c r="AF22" s="56" t="str">
        <f t="shared" si="19"/>
        <v/>
      </c>
      <c r="AG22" s="51">
        <f t="shared" si="20"/>
        <v>0</v>
      </c>
      <c r="AH22" s="51">
        <f t="shared" si="21"/>
        <v>0</v>
      </c>
      <c r="AI22" s="67"/>
    </row>
    <row r="23" spans="1:35">
      <c r="A23" s="51">
        <f>valeurs!A32</f>
        <v>0</v>
      </c>
      <c r="B23" s="51" t="str">
        <f>IF(valeurs!L32&lt;&gt;"",valeurs!L32,"")</f>
        <v/>
      </c>
      <c r="C23" s="51" t="str">
        <f>IF(valeurs!N32&lt;&gt;"",valeurs!N32,"")</f>
        <v/>
      </c>
      <c r="D23" s="51" t="str">
        <f t="shared" si="0"/>
        <v/>
      </c>
      <c r="E23" s="54" t="str">
        <f>IF($B23&lt;&gt;"",($B23*valeurs!$Q$7)/valeurs!$H$8,"")</f>
        <v/>
      </c>
      <c r="F23" s="53" t="str">
        <f t="shared" si="1"/>
        <v/>
      </c>
      <c r="G23" s="54" t="str">
        <f t="shared" si="2"/>
        <v/>
      </c>
      <c r="H23" s="53" t="str">
        <f t="shared" si="3"/>
        <v/>
      </c>
      <c r="I23" s="54" t="str">
        <f t="shared" si="4"/>
        <v/>
      </c>
      <c r="J23" s="53">
        <v>20</v>
      </c>
      <c r="K23" s="53" t="str">
        <f t="shared" si="5"/>
        <v/>
      </c>
      <c r="L23" s="53" t="str">
        <f t="shared" si="6"/>
        <v/>
      </c>
      <c r="M23" s="53" t="str">
        <f t="shared" si="7"/>
        <v/>
      </c>
      <c r="N23" s="51"/>
      <c r="O23" s="57" t="str">
        <f>IF(AND($B23&lt;&gt;"",$C23="oui"),($B23*valeurs!$Z$8)/$D$29,"")</f>
        <v/>
      </c>
      <c r="P23" s="57" t="str">
        <f>IF(AND($B23&lt;&gt;"",$C23&lt;&gt;"oui"),($B23*valeurs!$AC$8)/($B$29-$D$29),"")</f>
        <v/>
      </c>
      <c r="Q23" s="57" t="str">
        <f t="shared" si="8"/>
        <v/>
      </c>
      <c r="R23" s="56" t="str">
        <f t="shared" si="9"/>
        <v/>
      </c>
      <c r="S23" s="56" t="str">
        <f t="shared" si="10"/>
        <v/>
      </c>
      <c r="T23" s="57" t="str">
        <f t="shared" si="11"/>
        <v/>
      </c>
      <c r="U23" s="57" t="str">
        <f t="shared" si="12"/>
        <v/>
      </c>
      <c r="V23" s="57" t="str">
        <f t="shared" si="13"/>
        <v/>
      </c>
      <c r="W23" s="57" t="e">
        <f t="shared" si="14"/>
        <v>#NUM!</v>
      </c>
      <c r="X23" s="56">
        <v>20</v>
      </c>
      <c r="Y23" s="56" t="str">
        <f t="shared" si="15"/>
        <v/>
      </c>
      <c r="Z23" s="57" t="e">
        <f t="shared" si="16"/>
        <v>#NUM!</v>
      </c>
      <c r="AA23" s="56">
        <v>20</v>
      </c>
      <c r="AB23" s="56" t="str">
        <f t="shared" si="22"/>
        <v/>
      </c>
      <c r="AC23" s="56" t="str">
        <f>IF($O$29&lt;=valeurs!$Z$8,IF($Y23=1,1,""),"")</f>
        <v/>
      </c>
      <c r="AD23" s="56" t="str">
        <f t="shared" si="17"/>
        <v/>
      </c>
      <c r="AE23" s="56" t="str">
        <f t="shared" si="18"/>
        <v/>
      </c>
      <c r="AF23" s="56" t="str">
        <f t="shared" si="19"/>
        <v/>
      </c>
      <c r="AG23" s="51">
        <f t="shared" si="20"/>
        <v>0</v>
      </c>
      <c r="AH23" s="51">
        <f t="shared" si="21"/>
        <v>0</v>
      </c>
      <c r="AI23" s="67"/>
    </row>
    <row r="24" spans="1:35">
      <c r="A24" s="51">
        <f>valeurs!A33</f>
        <v>0</v>
      </c>
      <c r="B24" s="51" t="str">
        <f>IF(valeurs!L33&lt;&gt;"",valeurs!L33,"")</f>
        <v/>
      </c>
      <c r="C24" s="51" t="str">
        <f>IF(valeurs!N33&lt;&gt;"",valeurs!N33,"")</f>
        <v/>
      </c>
      <c r="D24" s="51" t="str">
        <f t="shared" si="0"/>
        <v/>
      </c>
      <c r="E24" s="54" t="str">
        <f>IF($B24&lt;&gt;"",($B24*valeurs!$Q$7)/valeurs!$H$8,"")</f>
        <v/>
      </c>
      <c r="F24" s="53" t="str">
        <f t="shared" si="1"/>
        <v/>
      </c>
      <c r="G24" s="54" t="str">
        <f t="shared" si="2"/>
        <v/>
      </c>
      <c r="H24" s="53" t="str">
        <f t="shared" si="3"/>
        <v/>
      </c>
      <c r="I24" s="54" t="str">
        <f t="shared" si="4"/>
        <v/>
      </c>
      <c r="J24" s="53">
        <v>21</v>
      </c>
      <c r="K24" s="53" t="str">
        <f t="shared" si="5"/>
        <v/>
      </c>
      <c r="L24" s="53" t="str">
        <f t="shared" si="6"/>
        <v/>
      </c>
      <c r="M24" s="53" t="str">
        <f t="shared" si="7"/>
        <v/>
      </c>
      <c r="N24" s="51"/>
      <c r="O24" s="57" t="str">
        <f>IF(AND($B24&lt;&gt;"",$C24="oui"),($B24*valeurs!$Z$8)/$D$29,"")</f>
        <v/>
      </c>
      <c r="P24" s="57" t="str">
        <f>IF(AND($B24&lt;&gt;"",$C24&lt;&gt;"oui"),($B24*valeurs!$AC$8)/($B$29-$D$29),"")</f>
        <v/>
      </c>
      <c r="Q24" s="57" t="str">
        <f t="shared" si="8"/>
        <v/>
      </c>
      <c r="R24" s="56" t="str">
        <f t="shared" si="9"/>
        <v/>
      </c>
      <c r="S24" s="56" t="str">
        <f t="shared" si="10"/>
        <v/>
      </c>
      <c r="T24" s="57" t="str">
        <f t="shared" si="11"/>
        <v/>
      </c>
      <c r="U24" s="57" t="str">
        <f t="shared" si="12"/>
        <v/>
      </c>
      <c r="V24" s="57" t="str">
        <f t="shared" si="13"/>
        <v/>
      </c>
      <c r="W24" s="57" t="e">
        <f t="shared" si="14"/>
        <v>#NUM!</v>
      </c>
      <c r="X24" s="56">
        <v>21</v>
      </c>
      <c r="Y24" s="56" t="str">
        <f t="shared" si="15"/>
        <v/>
      </c>
      <c r="Z24" s="57" t="e">
        <f t="shared" si="16"/>
        <v>#NUM!</v>
      </c>
      <c r="AA24" s="56">
        <v>21</v>
      </c>
      <c r="AB24" s="56" t="str">
        <f t="shared" si="22"/>
        <v/>
      </c>
      <c r="AC24" s="56" t="str">
        <f>IF($O$29&lt;=valeurs!$Z$8,IF($Y24=1,1,""),"")</f>
        <v/>
      </c>
      <c r="AD24" s="56" t="str">
        <f t="shared" si="17"/>
        <v/>
      </c>
      <c r="AE24" s="56" t="str">
        <f t="shared" si="18"/>
        <v/>
      </c>
      <c r="AF24" s="56" t="str">
        <f t="shared" si="19"/>
        <v/>
      </c>
      <c r="AG24" s="51">
        <f t="shared" si="20"/>
        <v>0</v>
      </c>
      <c r="AH24" s="51">
        <f t="shared" si="21"/>
        <v>0</v>
      </c>
      <c r="AI24" s="67"/>
    </row>
    <row r="25" spans="1:35">
      <c r="A25" s="51">
        <f>valeurs!A34</f>
        <v>0</v>
      </c>
      <c r="B25" s="51" t="str">
        <f>IF(valeurs!L34&lt;&gt;"",valeurs!L34,"")</f>
        <v/>
      </c>
      <c r="C25" s="51" t="str">
        <f>IF(valeurs!N34&lt;&gt;"",valeurs!N34,"")</f>
        <v/>
      </c>
      <c r="D25" s="51" t="str">
        <f t="shared" si="0"/>
        <v/>
      </c>
      <c r="E25" s="54" t="str">
        <f>IF($B25&lt;&gt;"",($B25*valeurs!$Q$7)/valeurs!$H$8,"")</f>
        <v/>
      </c>
      <c r="F25" s="53" t="str">
        <f t="shared" si="1"/>
        <v/>
      </c>
      <c r="G25" s="54" t="str">
        <f t="shared" si="2"/>
        <v/>
      </c>
      <c r="H25" s="53" t="str">
        <f t="shared" si="3"/>
        <v/>
      </c>
      <c r="I25" s="54" t="str">
        <f t="shared" si="4"/>
        <v/>
      </c>
      <c r="J25" s="53">
        <v>22</v>
      </c>
      <c r="K25" s="53" t="str">
        <f t="shared" si="5"/>
        <v/>
      </c>
      <c r="L25" s="53" t="str">
        <f t="shared" si="6"/>
        <v/>
      </c>
      <c r="M25" s="53" t="str">
        <f t="shared" si="7"/>
        <v/>
      </c>
      <c r="N25" s="51"/>
      <c r="O25" s="57" t="str">
        <f>IF(AND($B25&lt;&gt;"",$C25="oui"),($B25*valeurs!$Z$8)/$D$29,"")</f>
        <v/>
      </c>
      <c r="P25" s="57" t="str">
        <f>IF(AND($B25&lt;&gt;"",$C25&lt;&gt;"oui"),($B25*valeurs!$AC$8)/($B$29-$D$29),"")</f>
        <v/>
      </c>
      <c r="Q25" s="57" t="str">
        <f t="shared" si="8"/>
        <v/>
      </c>
      <c r="R25" s="56" t="str">
        <f t="shared" si="9"/>
        <v/>
      </c>
      <c r="S25" s="56" t="str">
        <f t="shared" si="10"/>
        <v/>
      </c>
      <c r="T25" s="57" t="str">
        <f t="shared" si="11"/>
        <v/>
      </c>
      <c r="U25" s="57" t="str">
        <f t="shared" si="12"/>
        <v/>
      </c>
      <c r="V25" s="57" t="str">
        <f t="shared" si="13"/>
        <v/>
      </c>
      <c r="W25" s="57" t="e">
        <f t="shared" si="14"/>
        <v>#NUM!</v>
      </c>
      <c r="X25" s="56">
        <v>22</v>
      </c>
      <c r="Y25" s="56" t="str">
        <f t="shared" si="15"/>
        <v/>
      </c>
      <c r="Z25" s="57" t="e">
        <f t="shared" si="16"/>
        <v>#NUM!</v>
      </c>
      <c r="AA25" s="56">
        <v>22</v>
      </c>
      <c r="AB25" s="56" t="str">
        <f t="shared" si="22"/>
        <v/>
      </c>
      <c r="AC25" s="56" t="str">
        <f>IF($O$29&lt;=valeurs!$Z$8,IF($Y25=1,1,""),"")</f>
        <v/>
      </c>
      <c r="AD25" s="56" t="str">
        <f t="shared" si="17"/>
        <v/>
      </c>
      <c r="AE25" s="56" t="str">
        <f t="shared" si="18"/>
        <v/>
      </c>
      <c r="AF25" s="56" t="str">
        <f t="shared" si="19"/>
        <v/>
      </c>
      <c r="AG25" s="51">
        <f t="shared" si="20"/>
        <v>0</v>
      </c>
      <c r="AH25" s="51">
        <f t="shared" si="21"/>
        <v>0</v>
      </c>
      <c r="AI25" s="67"/>
    </row>
    <row r="26" spans="1:35">
      <c r="A26" s="51">
        <f>valeurs!A35</f>
        <v>0</v>
      </c>
      <c r="B26" s="51" t="str">
        <f>IF(valeurs!L35&lt;&gt;"",valeurs!L35,"")</f>
        <v/>
      </c>
      <c r="C26" s="51" t="str">
        <f>IF(valeurs!N35&lt;&gt;"",valeurs!N35,"")</f>
        <v/>
      </c>
      <c r="D26" s="51" t="str">
        <f t="shared" si="0"/>
        <v/>
      </c>
      <c r="E26" s="54" t="str">
        <f>IF($B26&lt;&gt;"",($B26*valeurs!$Q$7)/valeurs!$H$8,"")</f>
        <v/>
      </c>
      <c r="F26" s="53" t="str">
        <f t="shared" si="1"/>
        <v/>
      </c>
      <c r="G26" s="54" t="str">
        <f t="shared" si="2"/>
        <v/>
      </c>
      <c r="H26" s="53" t="str">
        <f t="shared" si="3"/>
        <v/>
      </c>
      <c r="I26" s="54" t="str">
        <f t="shared" si="4"/>
        <v/>
      </c>
      <c r="J26" s="53">
        <v>23</v>
      </c>
      <c r="K26" s="53" t="str">
        <f t="shared" si="5"/>
        <v/>
      </c>
      <c r="L26" s="53" t="str">
        <f t="shared" si="6"/>
        <v/>
      </c>
      <c r="M26" s="53" t="str">
        <f t="shared" si="7"/>
        <v/>
      </c>
      <c r="N26" s="51"/>
      <c r="O26" s="57" t="str">
        <f>IF(AND($B26&lt;&gt;"",$C26="oui"),($B26*valeurs!$Z$8)/$D$29,"")</f>
        <v/>
      </c>
      <c r="P26" s="57" t="str">
        <f>IF(AND($B26&lt;&gt;"",$C26&lt;&gt;"oui"),($B26*valeurs!$AC$8)/($B$29-$D$29),"")</f>
        <v/>
      </c>
      <c r="Q26" s="57" t="str">
        <f t="shared" si="8"/>
        <v/>
      </c>
      <c r="R26" s="56" t="str">
        <f t="shared" si="9"/>
        <v/>
      </c>
      <c r="S26" s="56" t="str">
        <f t="shared" si="10"/>
        <v/>
      </c>
      <c r="T26" s="57" t="str">
        <f t="shared" si="11"/>
        <v/>
      </c>
      <c r="U26" s="57" t="str">
        <f t="shared" si="12"/>
        <v/>
      </c>
      <c r="V26" s="57" t="str">
        <f t="shared" si="13"/>
        <v/>
      </c>
      <c r="W26" s="57" t="e">
        <f t="shared" si="14"/>
        <v>#NUM!</v>
      </c>
      <c r="X26" s="56">
        <v>23</v>
      </c>
      <c r="Y26" s="56" t="str">
        <f t="shared" si="15"/>
        <v/>
      </c>
      <c r="Z26" s="57" t="e">
        <f t="shared" si="16"/>
        <v>#NUM!</v>
      </c>
      <c r="AA26" s="56">
        <v>23</v>
      </c>
      <c r="AB26" s="56" t="str">
        <f t="shared" si="22"/>
        <v/>
      </c>
      <c r="AC26" s="56" t="str">
        <f>IF($O$29&lt;=valeurs!$Z$8,IF($Y26=1,1,""),"")</f>
        <v/>
      </c>
      <c r="AD26" s="56" t="str">
        <f t="shared" si="17"/>
        <v/>
      </c>
      <c r="AE26" s="56" t="str">
        <f t="shared" si="18"/>
        <v/>
      </c>
      <c r="AF26" s="56" t="str">
        <f t="shared" si="19"/>
        <v/>
      </c>
      <c r="AG26" s="51">
        <f t="shared" si="20"/>
        <v>0</v>
      </c>
      <c r="AH26" s="51">
        <f t="shared" si="21"/>
        <v>0</v>
      </c>
      <c r="AI26" s="67"/>
    </row>
    <row r="27" spans="1:35">
      <c r="A27" s="51">
        <f>valeurs!A36</f>
        <v>0</v>
      </c>
      <c r="B27" s="51" t="str">
        <f>IF(valeurs!L36&lt;&gt;"",valeurs!L36,"")</f>
        <v/>
      </c>
      <c r="C27" s="51" t="str">
        <f>IF(valeurs!N36&lt;&gt;"",valeurs!N36,"")</f>
        <v/>
      </c>
      <c r="D27" s="51" t="str">
        <f t="shared" si="0"/>
        <v/>
      </c>
      <c r="E27" s="54" t="str">
        <f>IF($B27&lt;&gt;"",($B27*valeurs!$Q$7)/valeurs!$H$8,"")</f>
        <v/>
      </c>
      <c r="F27" s="53" t="str">
        <f t="shared" si="1"/>
        <v/>
      </c>
      <c r="G27" s="54" t="str">
        <f t="shared" si="2"/>
        <v/>
      </c>
      <c r="H27" s="53" t="str">
        <f t="shared" si="3"/>
        <v/>
      </c>
      <c r="I27" s="54" t="str">
        <f t="shared" si="4"/>
        <v/>
      </c>
      <c r="J27" s="53">
        <v>24</v>
      </c>
      <c r="K27" s="53" t="str">
        <f t="shared" si="5"/>
        <v/>
      </c>
      <c r="L27" s="53" t="str">
        <f t="shared" si="6"/>
        <v/>
      </c>
      <c r="M27" s="53" t="str">
        <f t="shared" si="7"/>
        <v/>
      </c>
      <c r="N27" s="51"/>
      <c r="O27" s="57" t="str">
        <f>IF(AND($B27&lt;&gt;"",$C27="oui"),($B27*valeurs!$Z$8)/$D$29,"")</f>
        <v/>
      </c>
      <c r="P27" s="57" t="str">
        <f>IF(AND($B27&lt;&gt;"",$C27&lt;&gt;"oui"),($B27*valeurs!$AC$8)/($B$29-$D$29),"")</f>
        <v/>
      </c>
      <c r="Q27" s="57" t="str">
        <f t="shared" si="8"/>
        <v/>
      </c>
      <c r="R27" s="56" t="str">
        <f t="shared" si="9"/>
        <v/>
      </c>
      <c r="S27" s="56" t="str">
        <f t="shared" si="10"/>
        <v/>
      </c>
      <c r="T27" s="57" t="str">
        <f t="shared" si="11"/>
        <v/>
      </c>
      <c r="U27" s="57" t="str">
        <f t="shared" si="12"/>
        <v/>
      </c>
      <c r="V27" s="57" t="str">
        <f t="shared" si="13"/>
        <v/>
      </c>
      <c r="W27" s="57" t="e">
        <f t="shared" si="14"/>
        <v>#NUM!</v>
      </c>
      <c r="X27" s="56">
        <v>24</v>
      </c>
      <c r="Y27" s="56" t="str">
        <f t="shared" si="15"/>
        <v/>
      </c>
      <c r="Z27" s="57" t="e">
        <f t="shared" si="16"/>
        <v>#NUM!</v>
      </c>
      <c r="AA27" s="56">
        <v>24</v>
      </c>
      <c r="AB27" s="56" t="str">
        <f t="shared" si="22"/>
        <v/>
      </c>
      <c r="AC27" s="56" t="str">
        <f>IF($O$29&lt;=valeurs!$Z$8,IF($Y27=1,1,""),"")</f>
        <v/>
      </c>
      <c r="AD27" s="56" t="str">
        <f t="shared" si="17"/>
        <v/>
      </c>
      <c r="AE27" s="56" t="str">
        <f t="shared" si="18"/>
        <v/>
      </c>
      <c r="AF27" s="56" t="str">
        <f t="shared" si="19"/>
        <v/>
      </c>
      <c r="AG27" s="51">
        <f t="shared" si="20"/>
        <v>0</v>
      </c>
      <c r="AH27" s="51">
        <f t="shared" si="21"/>
        <v>0</v>
      </c>
      <c r="AI27" s="67"/>
    </row>
    <row r="28" spans="1:35">
      <c r="A28" s="51"/>
      <c r="B28" s="51"/>
      <c r="C28" s="51"/>
      <c r="D28" s="51"/>
      <c r="E28" s="53"/>
      <c r="F28" s="53"/>
      <c r="G28" s="53"/>
      <c r="H28" s="53"/>
      <c r="I28" s="53"/>
      <c r="J28" s="53"/>
      <c r="K28" s="53"/>
      <c r="L28" s="53"/>
      <c r="M28" s="53"/>
      <c r="N28" s="51"/>
      <c r="O28" s="56"/>
      <c r="P28" s="56"/>
      <c r="Q28" s="56"/>
      <c r="R28" s="56"/>
      <c r="S28" s="56"/>
      <c r="T28" s="56"/>
      <c r="U28" s="56"/>
      <c r="V28" s="56"/>
      <c r="W28" s="56"/>
      <c r="X28" s="56"/>
      <c r="Y28" s="56"/>
      <c r="Z28" s="56"/>
      <c r="AA28" s="56"/>
      <c r="AB28" s="56"/>
      <c r="AC28" s="56"/>
      <c r="AD28" s="56"/>
      <c r="AE28" s="56"/>
      <c r="AF28" s="56"/>
      <c r="AG28" s="51"/>
      <c r="AH28" s="51"/>
      <c r="AI28" s="67"/>
    </row>
    <row r="29" spans="1:35">
      <c r="A29" s="52" t="s">
        <v>18</v>
      </c>
      <c r="B29" s="52">
        <f>SUM(B4:B27)</f>
        <v>0</v>
      </c>
      <c r="C29" s="52">
        <f t="shared" ref="C29:G29" si="28">SUM(C4:C27)</f>
        <v>0</v>
      </c>
      <c r="D29" s="52">
        <f t="shared" si="28"/>
        <v>0</v>
      </c>
      <c r="E29" s="55">
        <f t="shared" si="28"/>
        <v>0</v>
      </c>
      <c r="F29" s="55">
        <f t="shared" si="28"/>
        <v>0</v>
      </c>
      <c r="G29" s="55">
        <f t="shared" si="28"/>
        <v>0</v>
      </c>
      <c r="H29" s="55"/>
      <c r="I29" s="55"/>
      <c r="J29" s="55"/>
      <c r="K29" s="55" t="s">
        <v>25</v>
      </c>
      <c r="L29" s="55">
        <f>L2-SUM(L4:L27)</f>
        <v>0</v>
      </c>
      <c r="M29" s="55">
        <f>SUM(M4:M27)</f>
        <v>0</v>
      </c>
      <c r="N29" s="51"/>
      <c r="O29" s="58">
        <f t="shared" ref="O29:Q29" si="29">SUM(O4:O27)</f>
        <v>0</v>
      </c>
      <c r="P29" s="58">
        <f t="shared" si="29"/>
        <v>0</v>
      </c>
      <c r="Q29" s="58">
        <f t="shared" si="29"/>
        <v>0</v>
      </c>
      <c r="R29" s="58">
        <f>SUM(R4:R27)</f>
        <v>0</v>
      </c>
      <c r="S29" s="58">
        <f>COUNTIF(S4:S27,"O")</f>
        <v>0</v>
      </c>
      <c r="T29" s="59">
        <f>SUM(T4:T27)</f>
        <v>0</v>
      </c>
      <c r="U29" s="57"/>
      <c r="V29" s="57"/>
      <c r="W29" s="56"/>
      <c r="X29" s="56"/>
      <c r="Y29" s="56"/>
      <c r="Z29" s="56" t="s">
        <v>41</v>
      </c>
      <c r="AA29" s="56"/>
      <c r="AB29" s="58" t="s">
        <v>25</v>
      </c>
      <c r="AC29" s="58">
        <f>AC2-SUM(AC4:AC27)</f>
        <v>0</v>
      </c>
      <c r="AD29" s="58">
        <f>$AC2-SUM(AD4:AD27)</f>
        <v>0</v>
      </c>
      <c r="AE29" s="58">
        <f>SUM(AE4:AE27)</f>
        <v>0</v>
      </c>
      <c r="AF29" s="58">
        <f>SUM(AF4:AF27)</f>
        <v>0</v>
      </c>
      <c r="AG29" s="52">
        <f t="shared" ref="AG29:AH29" si="30">SUM(AG4:AG27)</f>
        <v>0</v>
      </c>
      <c r="AH29" s="52">
        <f t="shared" si="30"/>
        <v>0</v>
      </c>
      <c r="AI29" s="67"/>
    </row>
    <row r="30" spans="1:35">
      <c r="A30" s="51"/>
      <c r="B30" s="51"/>
      <c r="C30" s="51"/>
      <c r="D30" s="51"/>
      <c r="E30" s="53"/>
      <c r="F30" s="53"/>
      <c r="G30" s="53"/>
      <c r="H30" s="53"/>
      <c r="I30" s="53"/>
      <c r="J30" s="53"/>
      <c r="K30" s="53"/>
      <c r="L30" s="53"/>
      <c r="M30" s="53"/>
      <c r="N30" s="51"/>
      <c r="O30" s="56"/>
      <c r="P30" s="56"/>
      <c r="Q30" s="56"/>
      <c r="R30" s="56"/>
      <c r="S30" s="60" t="s">
        <v>40</v>
      </c>
      <c r="T30" s="56"/>
      <c r="U30" s="56"/>
      <c r="V30" s="56"/>
      <c r="W30" s="56"/>
      <c r="X30" s="56"/>
      <c r="Y30" s="56"/>
      <c r="Z30" s="56"/>
      <c r="AA30" s="56"/>
      <c r="AB30" s="58" t="s">
        <v>50</v>
      </c>
      <c r="AC30" s="58">
        <f>SUM(AC4:AC27)</f>
        <v>0</v>
      </c>
      <c r="AD30" s="58">
        <f>SUM(AD4:AD27)</f>
        <v>0</v>
      </c>
      <c r="AE30" s="56"/>
      <c r="AF30" s="56"/>
      <c r="AG30" s="51"/>
      <c r="AH30" s="51"/>
      <c r="AI30" s="67"/>
    </row>
    <row r="31" spans="1:3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row>
    <row r="32" spans="1:35">
      <c r="A32" s="68" t="s">
        <v>308</v>
      </c>
      <c r="B32" s="68" t="s">
        <v>309</v>
      </c>
      <c r="C32" s="67"/>
      <c r="D32" s="67"/>
      <c r="E32" s="67"/>
      <c r="F32" s="67"/>
      <c r="G32" s="67"/>
      <c r="H32" s="67"/>
      <c r="I32" s="67"/>
      <c r="J32" s="67"/>
      <c r="K32" s="67"/>
      <c r="L32" s="67"/>
      <c r="M32" s="67"/>
      <c r="N32" s="67"/>
      <c r="O32" s="68" t="s">
        <v>320</v>
      </c>
      <c r="P32" s="67"/>
      <c r="Q32" s="67"/>
      <c r="R32" s="67"/>
      <c r="S32" s="67"/>
      <c r="T32" s="67"/>
      <c r="U32" s="67"/>
      <c r="V32" s="67"/>
      <c r="W32" s="67"/>
      <c r="X32" s="67"/>
      <c r="Y32" s="67"/>
      <c r="Z32" s="67"/>
      <c r="AA32" s="67"/>
      <c r="AB32" s="67"/>
      <c r="AC32" s="68" t="s">
        <v>342</v>
      </c>
      <c r="AD32" s="67"/>
      <c r="AE32" s="67"/>
      <c r="AF32" s="67"/>
      <c r="AG32" s="67"/>
      <c r="AH32" s="67"/>
      <c r="AI32" s="67"/>
    </row>
    <row r="33" spans="1:35">
      <c r="A33" s="67"/>
      <c r="B33" s="67"/>
      <c r="C33" s="68" t="s">
        <v>310</v>
      </c>
      <c r="D33" s="67"/>
      <c r="E33" s="67"/>
      <c r="F33" s="67"/>
      <c r="G33" s="67"/>
      <c r="H33" s="67"/>
      <c r="I33" s="67"/>
      <c r="J33" s="67"/>
      <c r="K33" s="67"/>
      <c r="L33" s="67"/>
      <c r="M33" s="67"/>
      <c r="N33" s="67"/>
      <c r="O33" s="67"/>
      <c r="P33" s="68" t="s">
        <v>321</v>
      </c>
      <c r="Q33" s="67"/>
      <c r="R33" s="67"/>
      <c r="S33" s="67"/>
      <c r="T33" s="67"/>
      <c r="U33" s="67"/>
      <c r="V33" s="67"/>
      <c r="W33" s="67"/>
      <c r="X33" s="67"/>
      <c r="Y33" s="67"/>
      <c r="Z33" s="67"/>
      <c r="AA33" s="67"/>
      <c r="AB33" s="67"/>
      <c r="AC33" s="68"/>
      <c r="AD33" s="68" t="s">
        <v>343</v>
      </c>
      <c r="AE33" s="67"/>
      <c r="AF33" s="67"/>
      <c r="AG33" s="67"/>
      <c r="AH33" s="67"/>
      <c r="AI33" s="67"/>
    </row>
    <row r="34" spans="1:35">
      <c r="A34" s="67"/>
      <c r="B34" s="67"/>
      <c r="C34" s="67"/>
      <c r="D34" s="68" t="s">
        <v>311</v>
      </c>
      <c r="E34" s="67"/>
      <c r="F34" s="67"/>
      <c r="G34" s="67"/>
      <c r="H34" s="67"/>
      <c r="I34" s="67"/>
      <c r="J34" s="67"/>
      <c r="K34" s="67"/>
      <c r="L34" s="67"/>
      <c r="M34" s="67"/>
      <c r="N34" s="67"/>
      <c r="O34" s="67"/>
      <c r="P34" s="67"/>
      <c r="Q34" s="68" t="s">
        <v>322</v>
      </c>
      <c r="R34" s="67"/>
      <c r="S34" s="67"/>
      <c r="T34" s="67"/>
      <c r="U34" s="67"/>
      <c r="V34" s="67"/>
      <c r="W34" s="67"/>
      <c r="X34" s="67"/>
      <c r="Y34" s="67"/>
      <c r="Z34" s="67"/>
      <c r="AA34" s="67"/>
      <c r="AB34" s="67"/>
      <c r="AC34" s="67"/>
      <c r="AD34" s="67"/>
      <c r="AE34" s="67"/>
      <c r="AF34" s="67"/>
      <c r="AG34" s="67"/>
      <c r="AH34" s="67"/>
      <c r="AI34" s="67"/>
    </row>
    <row r="35" spans="1:35">
      <c r="A35" s="67"/>
      <c r="B35" s="67"/>
      <c r="C35" s="67"/>
      <c r="D35" s="67"/>
      <c r="E35" s="68" t="s">
        <v>312</v>
      </c>
      <c r="F35" s="67"/>
      <c r="G35" s="67"/>
      <c r="H35" s="67"/>
      <c r="I35" s="67"/>
      <c r="J35" s="67"/>
      <c r="K35" s="67"/>
      <c r="L35" s="67"/>
      <c r="M35" s="67"/>
      <c r="N35" s="67"/>
      <c r="O35" s="67"/>
      <c r="P35" s="67"/>
      <c r="Q35" s="67"/>
      <c r="R35" s="68" t="s">
        <v>323</v>
      </c>
      <c r="S35" s="67"/>
      <c r="T35" s="67"/>
      <c r="U35" s="67"/>
      <c r="V35" s="67"/>
      <c r="W35" s="67"/>
      <c r="X35" s="67"/>
      <c r="Y35" s="67"/>
      <c r="Z35" s="67"/>
      <c r="AA35" s="67"/>
      <c r="AB35" s="67"/>
      <c r="AC35" s="67"/>
      <c r="AD35" s="67"/>
      <c r="AE35" s="67"/>
      <c r="AF35" s="67"/>
      <c r="AG35" s="68" t="s">
        <v>336</v>
      </c>
      <c r="AH35" s="67"/>
      <c r="AI35" s="67"/>
    </row>
    <row r="36" spans="1:35">
      <c r="A36" s="67"/>
      <c r="B36" s="67"/>
      <c r="C36" s="67"/>
      <c r="D36" s="67"/>
      <c r="E36" s="67"/>
      <c r="F36" s="68" t="s">
        <v>313</v>
      </c>
      <c r="G36" s="67"/>
      <c r="H36" s="67"/>
      <c r="I36" s="67"/>
      <c r="J36" s="67"/>
      <c r="K36" s="67"/>
      <c r="L36" s="67"/>
      <c r="M36" s="67"/>
      <c r="N36" s="67"/>
      <c r="O36" s="67"/>
      <c r="P36" s="67"/>
      <c r="Q36" s="67"/>
      <c r="R36" s="67"/>
      <c r="S36" s="68" t="s">
        <v>324</v>
      </c>
      <c r="T36" s="67"/>
      <c r="U36" s="67"/>
      <c r="V36" s="67"/>
      <c r="W36" s="67"/>
      <c r="X36" s="67"/>
      <c r="Y36" s="67"/>
      <c r="Z36" s="67"/>
      <c r="AA36" s="67"/>
      <c r="AB36" s="67"/>
      <c r="AC36" s="67"/>
      <c r="AD36" s="67"/>
      <c r="AE36" s="67"/>
      <c r="AF36" s="67"/>
      <c r="AG36" s="67"/>
      <c r="AH36" s="68" t="s">
        <v>337</v>
      </c>
      <c r="AI36" s="67"/>
    </row>
    <row r="37" spans="1:35">
      <c r="A37" s="67"/>
      <c r="B37" s="67"/>
      <c r="C37" s="67"/>
      <c r="D37" s="67"/>
      <c r="E37" s="67"/>
      <c r="F37" s="67"/>
      <c r="G37" s="68" t="s">
        <v>314</v>
      </c>
      <c r="H37" s="67"/>
      <c r="I37" s="67"/>
      <c r="J37" s="67"/>
      <c r="K37" s="67"/>
      <c r="L37" s="67"/>
      <c r="M37" s="67"/>
      <c r="N37" s="67"/>
      <c r="O37" s="67"/>
      <c r="P37" s="67"/>
      <c r="Q37" s="67"/>
      <c r="R37" s="67"/>
      <c r="S37" s="67"/>
      <c r="T37" s="68" t="s">
        <v>325</v>
      </c>
      <c r="U37" s="67"/>
      <c r="V37" s="67"/>
      <c r="W37" s="67"/>
      <c r="X37" s="67"/>
      <c r="Y37" s="67"/>
      <c r="Z37" s="67"/>
      <c r="AA37" s="67"/>
      <c r="AB37" s="67"/>
      <c r="AC37" s="67"/>
      <c r="AD37" s="67"/>
      <c r="AE37" s="67"/>
      <c r="AF37" s="67"/>
      <c r="AG37" s="67"/>
      <c r="AH37" s="67"/>
      <c r="AI37" s="67"/>
    </row>
    <row r="38" spans="1:35">
      <c r="A38" s="67"/>
      <c r="B38" s="67"/>
      <c r="C38" s="67"/>
      <c r="D38" s="67"/>
      <c r="E38" s="67"/>
      <c r="F38" s="67"/>
      <c r="G38" s="67"/>
      <c r="H38" s="68" t="s">
        <v>315</v>
      </c>
      <c r="I38" s="67"/>
      <c r="J38" s="67"/>
      <c r="K38" s="67"/>
      <c r="L38" s="67"/>
      <c r="M38" s="67"/>
      <c r="N38" s="67"/>
      <c r="O38" s="67"/>
      <c r="P38" s="67"/>
      <c r="Q38" s="67"/>
      <c r="R38" s="67"/>
      <c r="S38" s="67"/>
      <c r="T38" s="67"/>
      <c r="U38" s="68" t="s">
        <v>326</v>
      </c>
      <c r="V38" s="67"/>
      <c r="W38" s="67"/>
      <c r="X38" s="67"/>
      <c r="Y38" s="67"/>
      <c r="Z38" s="67"/>
      <c r="AA38" s="67"/>
      <c r="AB38" s="67"/>
      <c r="AC38" s="67"/>
      <c r="AD38" s="67"/>
      <c r="AE38" s="67"/>
      <c r="AF38" s="67"/>
      <c r="AG38" s="67"/>
      <c r="AH38" s="67"/>
      <c r="AI38" s="67"/>
    </row>
    <row r="39" spans="1:35">
      <c r="A39" s="67"/>
      <c r="B39" s="67"/>
      <c r="C39" s="67"/>
      <c r="D39" s="67"/>
      <c r="E39" s="67"/>
      <c r="F39" s="67"/>
      <c r="G39" s="67"/>
      <c r="H39" s="67"/>
      <c r="I39" s="68" t="s">
        <v>316</v>
      </c>
      <c r="J39" s="67"/>
      <c r="K39" s="67"/>
      <c r="L39" s="67"/>
      <c r="M39" s="67"/>
      <c r="N39" s="67"/>
      <c r="O39" s="67"/>
      <c r="P39" s="67"/>
      <c r="Q39" s="67"/>
      <c r="R39" s="67"/>
      <c r="S39" s="67"/>
      <c r="T39" s="67"/>
      <c r="U39" s="67"/>
      <c r="V39" s="68" t="s">
        <v>327</v>
      </c>
      <c r="W39" s="67"/>
      <c r="X39" s="67"/>
      <c r="Y39" s="67"/>
      <c r="Z39" s="67"/>
      <c r="AA39" s="67"/>
      <c r="AB39" s="67"/>
      <c r="AC39" s="68" t="s">
        <v>51</v>
      </c>
      <c r="AD39" s="67"/>
      <c r="AE39" s="67"/>
      <c r="AF39" s="67"/>
      <c r="AG39" s="67"/>
      <c r="AH39" s="67"/>
      <c r="AI39" s="67"/>
    </row>
    <row r="40" spans="1:35">
      <c r="A40" s="67"/>
      <c r="B40" s="67"/>
      <c r="C40" s="67"/>
      <c r="D40" s="67"/>
      <c r="E40" s="67"/>
      <c r="F40" s="67"/>
      <c r="G40" s="67"/>
      <c r="H40" s="67"/>
      <c r="I40" s="67"/>
      <c r="J40" s="67"/>
      <c r="K40" s="68" t="s">
        <v>317</v>
      </c>
      <c r="L40" s="67"/>
      <c r="M40" s="67"/>
      <c r="N40" s="67"/>
      <c r="O40" s="67"/>
      <c r="P40" s="67"/>
      <c r="Q40" s="67"/>
      <c r="R40" s="67"/>
      <c r="S40" s="67"/>
      <c r="T40" s="67"/>
      <c r="U40" s="67"/>
      <c r="V40" s="67"/>
      <c r="W40" s="68" t="s">
        <v>328</v>
      </c>
      <c r="X40" s="67"/>
      <c r="Y40" s="67"/>
      <c r="Z40" s="67"/>
      <c r="AA40" s="67"/>
      <c r="AB40" s="67"/>
      <c r="AC40" s="67"/>
      <c r="AD40" s="68" t="s">
        <v>52</v>
      </c>
      <c r="AE40" s="67"/>
      <c r="AF40" s="67"/>
      <c r="AG40" s="67"/>
      <c r="AH40" s="67"/>
      <c r="AI40" s="67"/>
    </row>
    <row r="41" spans="1:35">
      <c r="A41" s="67"/>
      <c r="B41" s="67"/>
      <c r="C41" s="67"/>
      <c r="D41" s="67"/>
      <c r="E41" s="67"/>
      <c r="F41" s="67"/>
      <c r="G41" s="67"/>
      <c r="H41" s="67"/>
      <c r="I41" s="67"/>
      <c r="J41" s="67"/>
      <c r="K41" s="67"/>
      <c r="L41" s="68" t="s">
        <v>318</v>
      </c>
      <c r="M41" s="67"/>
      <c r="N41" s="67"/>
      <c r="O41" s="67"/>
      <c r="P41" s="67"/>
      <c r="Q41" s="67"/>
      <c r="R41" s="67"/>
      <c r="S41" s="67"/>
      <c r="T41" s="67"/>
      <c r="U41" s="67"/>
      <c r="V41" s="67"/>
      <c r="W41" s="67"/>
      <c r="X41" s="67"/>
      <c r="Y41" s="68" t="s">
        <v>329</v>
      </c>
      <c r="Z41" s="67"/>
      <c r="AA41" s="67"/>
      <c r="AB41" s="67"/>
      <c r="AC41" s="67"/>
      <c r="AD41" s="67"/>
      <c r="AE41" s="67"/>
      <c r="AF41" s="67"/>
      <c r="AG41" s="67"/>
      <c r="AH41" s="67"/>
      <c r="AI41" s="67"/>
    </row>
    <row r="42" spans="1:35">
      <c r="A42" s="67"/>
      <c r="B42" s="67"/>
      <c r="C42" s="67"/>
      <c r="D42" s="67"/>
      <c r="E42" s="67"/>
      <c r="F42" s="67"/>
      <c r="G42" s="67"/>
      <c r="H42" s="67"/>
      <c r="I42" s="67"/>
      <c r="J42" s="67"/>
      <c r="K42" s="67"/>
      <c r="L42" s="67"/>
      <c r="M42" s="68" t="s">
        <v>319</v>
      </c>
      <c r="N42" s="67"/>
      <c r="O42" s="67"/>
      <c r="P42" s="67"/>
      <c r="Q42" s="67"/>
      <c r="R42" s="67"/>
      <c r="S42" s="67"/>
      <c r="T42" s="67"/>
      <c r="U42" s="67"/>
      <c r="V42" s="67"/>
      <c r="W42" s="67"/>
      <c r="X42" s="67"/>
      <c r="Y42" s="67"/>
      <c r="Z42" s="68" t="s">
        <v>330</v>
      </c>
      <c r="AA42" s="67"/>
      <c r="AB42" s="67"/>
      <c r="AC42" s="67"/>
      <c r="AD42" s="67"/>
      <c r="AE42" s="67"/>
      <c r="AF42" s="67"/>
      <c r="AG42" s="67"/>
      <c r="AH42" s="67"/>
      <c r="AI42" s="67"/>
    </row>
    <row r="43" spans="1:3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8" t="s">
        <v>331</v>
      </c>
      <c r="AC43" s="67"/>
      <c r="AD43" s="67"/>
      <c r="AE43" s="67"/>
      <c r="AF43" s="67"/>
      <c r="AG43" s="67"/>
      <c r="AH43" s="67"/>
      <c r="AI43" s="67"/>
    </row>
    <row r="44" spans="1:3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8" t="s">
        <v>332</v>
      </c>
      <c r="AD44" s="67"/>
      <c r="AE44" s="67"/>
      <c r="AF44" s="67"/>
      <c r="AG44" s="67"/>
      <c r="AH44" s="67"/>
      <c r="AI44" s="67"/>
    </row>
    <row r="45" spans="1:3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8" t="s">
        <v>333</v>
      </c>
      <c r="AE45" s="67"/>
      <c r="AF45" s="67"/>
      <c r="AG45" s="67"/>
      <c r="AH45" s="67"/>
      <c r="AI45" s="67"/>
    </row>
    <row r="46" spans="1:3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8" t="s">
        <v>334</v>
      </c>
      <c r="AF46" s="67"/>
      <c r="AG46" s="67"/>
      <c r="AH46" s="67"/>
      <c r="AI46" s="67"/>
    </row>
    <row r="47" spans="1:3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8" t="s">
        <v>335</v>
      </c>
      <c r="AG47" s="67"/>
      <c r="AH47" s="67"/>
      <c r="AI47" s="67"/>
    </row>
    <row r="48" spans="1:3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row>
    <row r="49" spans="1:3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8"/>
      <c r="AD49" s="68"/>
      <c r="AE49" s="67"/>
      <c r="AF49" s="67"/>
      <c r="AG49" s="67"/>
      <c r="AH49" s="67"/>
      <c r="AI49" s="67"/>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Feuil3"/>
  <dimension ref="A1"/>
  <sheetViews>
    <sheetView workbookViewId="0">
      <selection activeCell="O3" sqref="O3"/>
    </sheetView>
  </sheetViews>
  <sheetFormatPr baseColWidth="10" defaultRowHeight="15"/>
  <sheetData/>
  <sheetProtection sheet="1" objects="1" scenarios="1" select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valeurs</vt:lpstr>
      <vt:lpstr>Explications</vt:lpstr>
      <vt:lpstr>valeurs!Zone_d_impression</vt:lpstr>
    </vt:vector>
  </TitlesOfParts>
  <Manager>Fabian Parent, Delvaux Pascal</Manager>
  <Company>Service Public Wallonie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Sièges au Conseil de CPAS</dc:title>
  <dc:subject>Feuille de calcul de répartition des sièges entre listes au Conseil de CPAS</dc:subject>
  <dc:creator>DELVAUX Pascal</dc:creator>
  <dc:description>Créé le 08/10/2012 pour les élections communales et provinciales d'octobre 2012._x000d_
DGO5 +32 81 327211</dc:description>
  <cp:lastModifiedBy>DGO5 - Hubert LECHAT</cp:lastModifiedBy>
  <cp:lastPrinted>2012-10-12T06:42:10Z</cp:lastPrinted>
  <dcterms:created xsi:type="dcterms:W3CDTF">2012-10-08T10:52:36Z</dcterms:created>
  <dcterms:modified xsi:type="dcterms:W3CDTF">2018-10-18T14:58:22Z</dcterms:modified>
</cp:coreProperties>
</file>